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875d4eddc5614d/Documents/Service Templates/Spreadsheet Solutions (TOF)/"/>
    </mc:Choice>
  </mc:AlternateContent>
  <xr:revisionPtr revIDLastSave="23" documentId="8_{FDD52CFF-F0CD-4936-BA3B-B468886CEB35}" xr6:coauthVersionLast="45" xr6:coauthVersionMax="45" xr10:uidLastSave="{37CF2671-A2D5-40C1-A452-525368A8740F}"/>
  <bookViews>
    <workbookView xWindow="-108" yWindow="-108" windowWidth="23256" windowHeight="12576" xr2:uid="{2E5DE3F5-88F0-42D0-BBF8-0804947E5CD9}"/>
  </bookViews>
  <sheets>
    <sheet name="Settings" sheetId="1" r:id="rId1"/>
    <sheet name="Round info" sheetId="5" state="hidden" r:id="rId2"/>
    <sheet name="Score Cards" sheetId="2" r:id="rId3"/>
    <sheet name="League Summary" sheetId="4" r:id="rId4"/>
  </sheets>
  <definedNames>
    <definedName name="week1">'Score Cards'!$B$3:$N$15</definedName>
    <definedName name="week10">'Score Cards'!$AD$18:$AP$30</definedName>
    <definedName name="week11">'Score Cards'!$AD$33:$AP$45</definedName>
    <definedName name="week12">'Score Cards'!$AD$48:$AP$60</definedName>
    <definedName name="week13">'Score Cards'!$AR$3:$BD$15</definedName>
    <definedName name="week14">'Score Cards'!$AR$18:$BD$30</definedName>
    <definedName name="week15">'Score Cards'!$AR$33:$BD$45</definedName>
    <definedName name="week16">'Score Cards'!$AR$48:$BD$60</definedName>
    <definedName name="week17">'Score Cards'!$BF$3:$BR$15</definedName>
    <definedName name="week18">'Score Cards'!$BF$18:$BR$30</definedName>
    <definedName name="week19">'Score Cards'!$BF$33:$BR$45</definedName>
    <definedName name="week2">'Score Cards'!$B$18:$N$30</definedName>
    <definedName name="week20">'Score Cards'!$BF$48:$BR$60</definedName>
    <definedName name="week21">'Score Cards'!$BT$3:$CF$15</definedName>
    <definedName name="week22">'Score Cards'!$BT$18:$CF$30</definedName>
    <definedName name="week23">'Score Cards'!$BT$33:$CF$45</definedName>
    <definedName name="week24">'Score Cards'!$BT$48:$CF$60</definedName>
    <definedName name="week25">'Score Cards'!$CH$3:$CT$15</definedName>
    <definedName name="week26">'Score Cards'!$CH$18:$CT$30</definedName>
    <definedName name="week3">'Score Cards'!$B$33:$N$45</definedName>
    <definedName name="week4">'Score Cards'!$B$48:$N$60</definedName>
    <definedName name="week5">'Score Cards'!$P$3:$AB$15</definedName>
    <definedName name="week6">'Score Cards'!$P$18:$AB$30</definedName>
    <definedName name="week7">'Score Cards'!$P$33:$AB$45</definedName>
    <definedName name="week8">'Score Cards'!$P$48:$AB$60</definedName>
    <definedName name="week9">'Score Cards'!$AD$3:$AP$15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CT25" i="2" l="1"/>
  <c r="CT26" i="2"/>
  <c r="CT27" i="2"/>
  <c r="CT28" i="2"/>
  <c r="CT10" i="2"/>
  <c r="CT11" i="2"/>
  <c r="CT12" i="2"/>
  <c r="CT13" i="2"/>
  <c r="CS28" i="2"/>
  <c r="CS27" i="2"/>
  <c r="CS26" i="2"/>
  <c r="CS25" i="2"/>
  <c r="CS24" i="2"/>
  <c r="CS23" i="2"/>
  <c r="CS22" i="2"/>
  <c r="CS21" i="2"/>
  <c r="CS20" i="2"/>
  <c r="CS19" i="2"/>
  <c r="CS30" i="2" s="1"/>
  <c r="CS13" i="2"/>
  <c r="CS12" i="2"/>
  <c r="CS11" i="2"/>
  <c r="CS10" i="2"/>
  <c r="CS9" i="2"/>
  <c r="CS8" i="2"/>
  <c r="CS7" i="2"/>
  <c r="CS6" i="2"/>
  <c r="CS15" i="2" s="1"/>
  <c r="CS5" i="2"/>
  <c r="CS4" i="2"/>
  <c r="CF55" i="2"/>
  <c r="CF56" i="2"/>
  <c r="CF57" i="2"/>
  <c r="CF58" i="2"/>
  <c r="CF40" i="2"/>
  <c r="CF41" i="2"/>
  <c r="CF42" i="2"/>
  <c r="CF43" i="2"/>
  <c r="CF25" i="2"/>
  <c r="CF26" i="2"/>
  <c r="CF27" i="2"/>
  <c r="CF28" i="2"/>
  <c r="CF10" i="2"/>
  <c r="CF11" i="2"/>
  <c r="CF12" i="2"/>
  <c r="CF13" i="2"/>
  <c r="CE58" i="2"/>
  <c r="CE57" i="2"/>
  <c r="CE56" i="2"/>
  <c r="CE55" i="2"/>
  <c r="CE54" i="2"/>
  <c r="CE53" i="2"/>
  <c r="CE52" i="2"/>
  <c r="CE51" i="2"/>
  <c r="CE50" i="2"/>
  <c r="CE49" i="2"/>
  <c r="CE60" i="2" s="1"/>
  <c r="CE43" i="2"/>
  <c r="CE42" i="2"/>
  <c r="CE41" i="2"/>
  <c r="CE40" i="2"/>
  <c r="CE39" i="2"/>
  <c r="CE38" i="2"/>
  <c r="CE37" i="2"/>
  <c r="CE36" i="2"/>
  <c r="CE44" i="2" s="1"/>
  <c r="CE35" i="2"/>
  <c r="CE34" i="2"/>
  <c r="CE28" i="2"/>
  <c r="CE27" i="2"/>
  <c r="CE26" i="2"/>
  <c r="CE25" i="2"/>
  <c r="CE24" i="2"/>
  <c r="CE23" i="2"/>
  <c r="CE22" i="2"/>
  <c r="CE21" i="2"/>
  <c r="CE20" i="2"/>
  <c r="CE29" i="2" s="1"/>
  <c r="CE19" i="2"/>
  <c r="CE13" i="2"/>
  <c r="CE12" i="2"/>
  <c r="CE11" i="2"/>
  <c r="CE10" i="2"/>
  <c r="CE9" i="2"/>
  <c r="CE8" i="2"/>
  <c r="CE7" i="2"/>
  <c r="CE6" i="2"/>
  <c r="CE5" i="2"/>
  <c r="CE4" i="2"/>
  <c r="BR55" i="2"/>
  <c r="BR56" i="2"/>
  <c r="BR57" i="2"/>
  <c r="BR58" i="2"/>
  <c r="BR40" i="2"/>
  <c r="BR41" i="2"/>
  <c r="BR42" i="2"/>
  <c r="BR43" i="2"/>
  <c r="BR25" i="2"/>
  <c r="BR26" i="2"/>
  <c r="BR27" i="2"/>
  <c r="BR28" i="2"/>
  <c r="BR10" i="2"/>
  <c r="BR11" i="2"/>
  <c r="BR12" i="2"/>
  <c r="BR13" i="2"/>
  <c r="BQ58" i="2"/>
  <c r="BQ57" i="2"/>
  <c r="BQ56" i="2"/>
  <c r="BQ55" i="2"/>
  <c r="BQ54" i="2"/>
  <c r="BQ53" i="2"/>
  <c r="BQ52" i="2"/>
  <c r="BQ51" i="2"/>
  <c r="BQ50" i="2"/>
  <c r="BQ49" i="2"/>
  <c r="BQ60" i="2" s="1"/>
  <c r="BQ43" i="2"/>
  <c r="BQ42" i="2"/>
  <c r="BQ41" i="2"/>
  <c r="BQ40" i="2"/>
  <c r="BQ39" i="2"/>
  <c r="BQ38" i="2"/>
  <c r="BQ37" i="2"/>
  <c r="BQ36" i="2"/>
  <c r="BQ45" i="2" s="1"/>
  <c r="BQ35" i="2"/>
  <c r="BQ34" i="2"/>
  <c r="BQ28" i="2"/>
  <c r="BQ27" i="2"/>
  <c r="BQ26" i="2"/>
  <c r="BQ25" i="2"/>
  <c r="BQ24" i="2"/>
  <c r="BQ23" i="2"/>
  <c r="BQ22" i="2"/>
  <c r="BQ21" i="2"/>
  <c r="BQ20" i="2"/>
  <c r="BQ30" i="2" s="1"/>
  <c r="BQ19" i="2"/>
  <c r="BQ13" i="2"/>
  <c r="BQ12" i="2"/>
  <c r="BQ11" i="2"/>
  <c r="BQ10" i="2"/>
  <c r="BQ9" i="2"/>
  <c r="BQ8" i="2"/>
  <c r="BQ7" i="2"/>
  <c r="BQ6" i="2"/>
  <c r="BQ5" i="2"/>
  <c r="BQ4" i="2"/>
  <c r="BQ15" i="2" s="1"/>
  <c r="BD55" i="2"/>
  <c r="BD56" i="2"/>
  <c r="BD57" i="2"/>
  <c r="BD58" i="2"/>
  <c r="BD40" i="2"/>
  <c r="BD41" i="2"/>
  <c r="BD42" i="2"/>
  <c r="BD43" i="2"/>
  <c r="BD25" i="2"/>
  <c r="BD26" i="2"/>
  <c r="BD27" i="2"/>
  <c r="BD28" i="2"/>
  <c r="BD10" i="2"/>
  <c r="BD11" i="2"/>
  <c r="BD12" i="2"/>
  <c r="BD13" i="2"/>
  <c r="BC58" i="2"/>
  <c r="BC57" i="2"/>
  <c r="BC56" i="2"/>
  <c r="BC55" i="2"/>
  <c r="BC54" i="2"/>
  <c r="BC53" i="2"/>
  <c r="BC52" i="2"/>
  <c r="BC51" i="2"/>
  <c r="BC50" i="2"/>
  <c r="BC49" i="2"/>
  <c r="BC60" i="2" s="1"/>
  <c r="BC43" i="2"/>
  <c r="BC42" i="2"/>
  <c r="BC41" i="2"/>
  <c r="BC40" i="2"/>
  <c r="BC39" i="2"/>
  <c r="BC38" i="2"/>
  <c r="BC37" i="2"/>
  <c r="BC36" i="2"/>
  <c r="BC45" i="2" s="1"/>
  <c r="BC35" i="2"/>
  <c r="BC34" i="2"/>
  <c r="BC28" i="2"/>
  <c r="BC27" i="2"/>
  <c r="BC26" i="2"/>
  <c r="BC25" i="2"/>
  <c r="BC24" i="2"/>
  <c r="BC23" i="2"/>
  <c r="BC22" i="2"/>
  <c r="BC21" i="2"/>
  <c r="BC20" i="2"/>
  <c r="BC29" i="2" s="1"/>
  <c r="BC19" i="2"/>
  <c r="BC13" i="2"/>
  <c r="BC12" i="2"/>
  <c r="BC11" i="2"/>
  <c r="BC10" i="2"/>
  <c r="BC9" i="2"/>
  <c r="BC8" i="2"/>
  <c r="BC7" i="2"/>
  <c r="BC6" i="2"/>
  <c r="BC5" i="2"/>
  <c r="BC4" i="2"/>
  <c r="BC15" i="2" s="1"/>
  <c r="AP55" i="2"/>
  <c r="AP56" i="2"/>
  <c r="AP57" i="2"/>
  <c r="AP58" i="2"/>
  <c r="AP40" i="2"/>
  <c r="AP41" i="2"/>
  <c r="AP42" i="2"/>
  <c r="AP43" i="2"/>
  <c r="AP25" i="2"/>
  <c r="AP26" i="2"/>
  <c r="AP27" i="2"/>
  <c r="AP28" i="2"/>
  <c r="AP10" i="2"/>
  <c r="AP11" i="2"/>
  <c r="AP12" i="2"/>
  <c r="AP13" i="2"/>
  <c r="AO58" i="2"/>
  <c r="AO57" i="2"/>
  <c r="AO56" i="2"/>
  <c r="AO55" i="2"/>
  <c r="AO54" i="2"/>
  <c r="AO53" i="2"/>
  <c r="AO52" i="2"/>
  <c r="AO51" i="2"/>
  <c r="AO50" i="2"/>
  <c r="AO49" i="2"/>
  <c r="AO60" i="2" s="1"/>
  <c r="AO43" i="2"/>
  <c r="AO42" i="2"/>
  <c r="AO41" i="2"/>
  <c r="AO40" i="2"/>
  <c r="AO39" i="2"/>
  <c r="AO38" i="2"/>
  <c r="AO37" i="2"/>
  <c r="AO36" i="2"/>
  <c r="AO35" i="2"/>
  <c r="AO34" i="2"/>
  <c r="AO28" i="2"/>
  <c r="AO27" i="2"/>
  <c r="AO26" i="2"/>
  <c r="AO25" i="2"/>
  <c r="AO24" i="2"/>
  <c r="AO23" i="2"/>
  <c r="AO22" i="2"/>
  <c r="AO21" i="2"/>
  <c r="AO20" i="2"/>
  <c r="AO19" i="2"/>
  <c r="AO13" i="2"/>
  <c r="AO12" i="2"/>
  <c r="AO11" i="2"/>
  <c r="AO10" i="2"/>
  <c r="AO9" i="2"/>
  <c r="AO8" i="2"/>
  <c r="AO7" i="2"/>
  <c r="AO6" i="2"/>
  <c r="AO5" i="2"/>
  <c r="AO4" i="2"/>
  <c r="AB55" i="2"/>
  <c r="AB56" i="2"/>
  <c r="AB57" i="2"/>
  <c r="AB58" i="2"/>
  <c r="AB40" i="2"/>
  <c r="AB41" i="2"/>
  <c r="AB42" i="2"/>
  <c r="AB43" i="2"/>
  <c r="AB25" i="2"/>
  <c r="AB26" i="2"/>
  <c r="AB27" i="2"/>
  <c r="AB28" i="2"/>
  <c r="AB10" i="2"/>
  <c r="AB11" i="2"/>
  <c r="AB12" i="2"/>
  <c r="AB13" i="2"/>
  <c r="AA58" i="2"/>
  <c r="AA57" i="2"/>
  <c r="AA56" i="2"/>
  <c r="AA55" i="2"/>
  <c r="AA54" i="2"/>
  <c r="AA53" i="2"/>
  <c r="AA52" i="2"/>
  <c r="AA51" i="2"/>
  <c r="AA50" i="2"/>
  <c r="AA49" i="2"/>
  <c r="AA43" i="2"/>
  <c r="AA42" i="2"/>
  <c r="AA41" i="2"/>
  <c r="AA40" i="2"/>
  <c r="AA39" i="2"/>
  <c r="AA38" i="2"/>
  <c r="AA37" i="2"/>
  <c r="AA36" i="2"/>
  <c r="AA35" i="2"/>
  <c r="AA44" i="2" s="1"/>
  <c r="AA34" i="2"/>
  <c r="AA28" i="2"/>
  <c r="AA27" i="2"/>
  <c r="AA26" i="2"/>
  <c r="AA25" i="2"/>
  <c r="AA24" i="2"/>
  <c r="AA23" i="2"/>
  <c r="AA22" i="2"/>
  <c r="AA21" i="2"/>
  <c r="AA20" i="2"/>
  <c r="AA19" i="2"/>
  <c r="AA13" i="2"/>
  <c r="AA12" i="2"/>
  <c r="AA11" i="2"/>
  <c r="AA10" i="2"/>
  <c r="AA9" i="2"/>
  <c r="AA8" i="2"/>
  <c r="AA7" i="2"/>
  <c r="AA6" i="2"/>
  <c r="AA5" i="2"/>
  <c r="AA4" i="2"/>
  <c r="M50" i="2"/>
  <c r="M51" i="2"/>
  <c r="M52" i="2"/>
  <c r="M53" i="2"/>
  <c r="M54" i="2"/>
  <c r="M55" i="2"/>
  <c r="N55" i="2"/>
  <c r="M56" i="2"/>
  <c r="N56" i="2"/>
  <c r="M57" i="2"/>
  <c r="N57" i="2"/>
  <c r="M58" i="2"/>
  <c r="N58" i="2"/>
  <c r="M35" i="2"/>
  <c r="M36" i="2"/>
  <c r="M37" i="2"/>
  <c r="M38" i="2"/>
  <c r="M39" i="2"/>
  <c r="M40" i="2"/>
  <c r="N40" i="2"/>
  <c r="M41" i="2"/>
  <c r="N41" i="2"/>
  <c r="M42" i="2"/>
  <c r="N42" i="2"/>
  <c r="M43" i="2"/>
  <c r="N43" i="2"/>
  <c r="M49" i="2"/>
  <c r="M34" i="2"/>
  <c r="M20" i="2"/>
  <c r="M21" i="2"/>
  <c r="M22" i="2"/>
  <c r="M23" i="2"/>
  <c r="M24" i="2"/>
  <c r="M25" i="2"/>
  <c r="N25" i="2"/>
  <c r="M26" i="2"/>
  <c r="N26" i="2"/>
  <c r="M27" i="2"/>
  <c r="N27" i="2"/>
  <c r="M28" i="2"/>
  <c r="N28" i="2"/>
  <c r="M19" i="2"/>
  <c r="M7" i="2"/>
  <c r="M8" i="2"/>
  <c r="M9" i="2"/>
  <c r="M10" i="2"/>
  <c r="N10" i="2"/>
  <c r="M11" i="2"/>
  <c r="N11" i="2"/>
  <c r="M12" i="2"/>
  <c r="N12" i="2"/>
  <c r="M13" i="2"/>
  <c r="N13" i="2"/>
  <c r="F10" i="4"/>
  <c r="F11" i="4"/>
  <c r="F12" i="4"/>
  <c r="F13" i="4"/>
  <c r="AA60" i="2" l="1"/>
  <c r="AO14" i="2"/>
  <c r="AO29" i="2"/>
  <c r="AA29" i="2"/>
  <c r="AA15" i="2"/>
  <c r="CS14" i="2"/>
  <c r="CS29" i="2"/>
  <c r="CE45" i="2"/>
  <c r="CE14" i="2"/>
  <c r="CE30" i="2"/>
  <c r="CE15" i="2"/>
  <c r="CE59" i="2"/>
  <c r="BQ59" i="2"/>
  <c r="BQ44" i="2"/>
  <c r="BQ29" i="2"/>
  <c r="BQ14" i="2"/>
  <c r="BC44" i="2"/>
  <c r="BC30" i="2"/>
  <c r="BC14" i="2"/>
  <c r="BC59" i="2"/>
  <c r="AO30" i="2"/>
  <c r="AO15" i="2"/>
  <c r="AO45" i="2"/>
  <c r="AO59" i="2"/>
  <c r="AO44" i="2"/>
  <c r="AA45" i="2"/>
  <c r="AA14" i="2"/>
  <c r="AA30" i="2"/>
  <c r="AA59" i="2"/>
  <c r="M44" i="2"/>
  <c r="M14" i="2"/>
  <c r="M15" i="2"/>
  <c r="M45" i="2"/>
  <c r="M60" i="2"/>
  <c r="M59" i="2"/>
  <c r="M30" i="2"/>
  <c r="M29" i="2"/>
  <c r="O16" i="4"/>
  <c r="N16" i="4"/>
  <c r="M16" i="4"/>
  <c r="L16" i="4"/>
  <c r="K16" i="4"/>
  <c r="J16" i="4"/>
  <c r="G14" i="2" l="1"/>
  <c r="G15" i="2" s="1"/>
  <c r="I16" i="4"/>
  <c r="G16" i="4"/>
  <c r="H16" i="4"/>
  <c r="F16" i="4"/>
  <c r="CD44" i="2"/>
  <c r="CD45" i="2" s="1"/>
  <c r="CC44" i="2"/>
  <c r="CC45" i="2" s="1"/>
  <c r="CB44" i="2"/>
  <c r="CB45" i="2" s="1"/>
  <c r="CA44" i="2"/>
  <c r="CA45" i="2" s="1"/>
  <c r="BZ44" i="2"/>
  <c r="BZ45" i="2" s="1"/>
  <c r="BY44" i="2"/>
  <c r="BY45" i="2" s="1"/>
  <c r="BX44" i="2"/>
  <c r="BX45" i="2" s="1"/>
  <c r="BW44" i="2"/>
  <c r="BW45" i="2" s="1"/>
  <c r="BV44" i="2"/>
  <c r="BV45" i="2" s="1"/>
  <c r="BU44" i="2"/>
  <c r="BU45" i="2" s="1"/>
  <c r="BP44" i="2"/>
  <c r="BP45" i="2" s="1"/>
  <c r="BO44" i="2"/>
  <c r="BO45" i="2" s="1"/>
  <c r="BN44" i="2"/>
  <c r="BN45" i="2" s="1"/>
  <c r="BM44" i="2"/>
  <c r="BM45" i="2" s="1"/>
  <c r="BL44" i="2"/>
  <c r="BL45" i="2" s="1"/>
  <c r="BK44" i="2"/>
  <c r="BK45" i="2" s="1"/>
  <c r="BJ44" i="2"/>
  <c r="BJ45" i="2" s="1"/>
  <c r="BI44" i="2"/>
  <c r="BI45" i="2" s="1"/>
  <c r="BH44" i="2"/>
  <c r="BH45" i="2" s="1"/>
  <c r="BG44" i="2"/>
  <c r="BG45" i="2" s="1"/>
  <c r="CR29" i="2"/>
  <c r="CR30" i="2" s="1"/>
  <c r="CQ29" i="2"/>
  <c r="CQ30" i="2" s="1"/>
  <c r="CP29" i="2"/>
  <c r="CP30" i="2" s="1"/>
  <c r="CO29" i="2"/>
  <c r="CO30" i="2" s="1"/>
  <c r="CN29" i="2"/>
  <c r="CN30" i="2" s="1"/>
  <c r="CM29" i="2"/>
  <c r="CM30" i="2" s="1"/>
  <c r="CL29" i="2"/>
  <c r="CL30" i="2" s="1"/>
  <c r="CK29" i="2"/>
  <c r="CK30" i="2" s="1"/>
  <c r="CJ29" i="2"/>
  <c r="CJ30" i="2" s="1"/>
  <c r="CI29" i="2"/>
  <c r="CI30" i="2" s="1"/>
  <c r="CR14" i="2"/>
  <c r="CR15" i="2" s="1"/>
  <c r="CQ14" i="2"/>
  <c r="CQ15" i="2" s="1"/>
  <c r="CP14" i="2"/>
  <c r="CP15" i="2" s="1"/>
  <c r="CO14" i="2"/>
  <c r="CO15" i="2" s="1"/>
  <c r="CN14" i="2"/>
  <c r="CN15" i="2" s="1"/>
  <c r="CM14" i="2"/>
  <c r="CM15" i="2" s="1"/>
  <c r="CL14" i="2"/>
  <c r="CL15" i="2" s="1"/>
  <c r="CK14" i="2"/>
  <c r="CK15" i="2" s="1"/>
  <c r="CJ14" i="2"/>
  <c r="CJ15" i="2" s="1"/>
  <c r="CI14" i="2"/>
  <c r="CI15" i="2" s="1"/>
  <c r="CD59" i="2"/>
  <c r="CD60" i="2" s="1"/>
  <c r="CC59" i="2"/>
  <c r="CC60" i="2" s="1"/>
  <c r="CB59" i="2"/>
  <c r="CB60" i="2" s="1"/>
  <c r="CA59" i="2"/>
  <c r="CA60" i="2" s="1"/>
  <c r="BZ59" i="2"/>
  <c r="BZ60" i="2" s="1"/>
  <c r="BY59" i="2"/>
  <c r="BY60" i="2" s="1"/>
  <c r="BX59" i="2"/>
  <c r="BX60" i="2" s="1"/>
  <c r="BW59" i="2"/>
  <c r="BW60" i="2" s="1"/>
  <c r="BV59" i="2"/>
  <c r="BV60" i="2" s="1"/>
  <c r="BU59" i="2"/>
  <c r="BU60" i="2" s="1"/>
  <c r="BP59" i="2"/>
  <c r="BP60" i="2" s="1"/>
  <c r="BO59" i="2"/>
  <c r="BO60" i="2" s="1"/>
  <c r="BN59" i="2"/>
  <c r="BN60" i="2" s="1"/>
  <c r="BM59" i="2"/>
  <c r="BM60" i="2" s="1"/>
  <c r="BL59" i="2"/>
  <c r="BL60" i="2" s="1"/>
  <c r="BK59" i="2"/>
  <c r="BK60" i="2" s="1"/>
  <c r="BJ59" i="2"/>
  <c r="BJ60" i="2" s="1"/>
  <c r="BI59" i="2"/>
  <c r="BI60" i="2" s="1"/>
  <c r="BH59" i="2"/>
  <c r="BH60" i="2" s="1"/>
  <c r="BG59" i="2"/>
  <c r="BG60" i="2" s="1"/>
  <c r="CD29" i="2"/>
  <c r="CD30" i="2" s="1"/>
  <c r="CC29" i="2"/>
  <c r="CC30" i="2" s="1"/>
  <c r="CB29" i="2"/>
  <c r="CB30" i="2" s="1"/>
  <c r="CA29" i="2"/>
  <c r="CA30" i="2" s="1"/>
  <c r="BZ29" i="2"/>
  <c r="BZ30" i="2" s="1"/>
  <c r="BY29" i="2"/>
  <c r="BY30" i="2" s="1"/>
  <c r="BX29" i="2"/>
  <c r="BX30" i="2" s="1"/>
  <c r="BW29" i="2"/>
  <c r="BW30" i="2" s="1"/>
  <c r="BV29" i="2"/>
  <c r="BV30" i="2" s="1"/>
  <c r="BU29" i="2"/>
  <c r="BU30" i="2" s="1"/>
  <c r="CD14" i="2"/>
  <c r="CD15" i="2" s="1"/>
  <c r="CC14" i="2"/>
  <c r="CC15" i="2" s="1"/>
  <c r="CB14" i="2"/>
  <c r="CB15" i="2" s="1"/>
  <c r="CA14" i="2"/>
  <c r="CA15" i="2" s="1"/>
  <c r="BZ14" i="2"/>
  <c r="BZ15" i="2" s="1"/>
  <c r="BY14" i="2"/>
  <c r="BY15" i="2" s="1"/>
  <c r="BX14" i="2"/>
  <c r="BX15" i="2" s="1"/>
  <c r="BW14" i="2"/>
  <c r="BW15" i="2" s="1"/>
  <c r="BV14" i="2"/>
  <c r="BV15" i="2" s="1"/>
  <c r="BU14" i="2"/>
  <c r="BU15" i="2" s="1"/>
  <c r="BP29" i="2"/>
  <c r="BP30" i="2" s="1"/>
  <c r="BO29" i="2"/>
  <c r="BO30" i="2" s="1"/>
  <c r="BN29" i="2"/>
  <c r="BN30" i="2" s="1"/>
  <c r="BM29" i="2"/>
  <c r="BM30" i="2" s="1"/>
  <c r="BL29" i="2"/>
  <c r="BL30" i="2" s="1"/>
  <c r="BK29" i="2"/>
  <c r="BK30" i="2" s="1"/>
  <c r="BJ29" i="2"/>
  <c r="BJ30" i="2" s="1"/>
  <c r="BI29" i="2"/>
  <c r="BI30" i="2" s="1"/>
  <c r="BH29" i="2"/>
  <c r="BH30" i="2" s="1"/>
  <c r="BG29" i="2"/>
  <c r="BG30" i="2" s="1"/>
  <c r="BP14" i="2"/>
  <c r="BP15" i="2" s="1"/>
  <c r="BO14" i="2"/>
  <c r="BO15" i="2" s="1"/>
  <c r="BN14" i="2"/>
  <c r="BN15" i="2" s="1"/>
  <c r="BM14" i="2"/>
  <c r="BM15" i="2" s="1"/>
  <c r="BL14" i="2"/>
  <c r="BL15" i="2" s="1"/>
  <c r="BK14" i="2"/>
  <c r="BK15" i="2" s="1"/>
  <c r="BJ14" i="2"/>
  <c r="BJ15" i="2" s="1"/>
  <c r="BI14" i="2"/>
  <c r="BI15" i="2" s="1"/>
  <c r="BH14" i="2"/>
  <c r="BH15" i="2" s="1"/>
  <c r="BG14" i="2"/>
  <c r="BG15" i="2" s="1"/>
  <c r="AN14" i="2"/>
  <c r="AN15" i="2" s="1"/>
  <c r="AM14" i="2"/>
  <c r="AM15" i="2" s="1"/>
  <c r="AL14" i="2"/>
  <c r="AL15" i="2" s="1"/>
  <c r="AK14" i="2"/>
  <c r="AK15" i="2" s="1"/>
  <c r="AJ14" i="2"/>
  <c r="AJ15" i="2" s="1"/>
  <c r="AI14" i="2"/>
  <c r="AI15" i="2" s="1"/>
  <c r="AH14" i="2"/>
  <c r="AH15" i="2" s="1"/>
  <c r="AG14" i="2"/>
  <c r="AG15" i="2" s="1"/>
  <c r="AF14" i="2"/>
  <c r="AF15" i="2" s="1"/>
  <c r="AE14" i="2"/>
  <c r="AE15" i="2" s="1"/>
  <c r="BB14" i="2"/>
  <c r="BB15" i="2" s="1"/>
  <c r="BA14" i="2"/>
  <c r="BA15" i="2" s="1"/>
  <c r="AZ14" i="2"/>
  <c r="AZ15" i="2" s="1"/>
  <c r="AY14" i="2"/>
  <c r="AY15" i="2" s="1"/>
  <c r="AX14" i="2"/>
  <c r="AX15" i="2" s="1"/>
  <c r="AW14" i="2"/>
  <c r="AW15" i="2" s="1"/>
  <c r="AV14" i="2"/>
  <c r="AV15" i="2" s="1"/>
  <c r="AU14" i="2"/>
  <c r="AU15" i="2" s="1"/>
  <c r="AT14" i="2"/>
  <c r="AT15" i="2" s="1"/>
  <c r="AS14" i="2"/>
  <c r="AS15" i="2" s="1"/>
  <c r="BB29" i="2"/>
  <c r="BB30" i="2" s="1"/>
  <c r="BA29" i="2"/>
  <c r="BA30" i="2" s="1"/>
  <c r="AZ29" i="2"/>
  <c r="AZ30" i="2" s="1"/>
  <c r="AY29" i="2"/>
  <c r="AY30" i="2" s="1"/>
  <c r="AX29" i="2"/>
  <c r="AX30" i="2" s="1"/>
  <c r="AW29" i="2"/>
  <c r="AW30" i="2" s="1"/>
  <c r="AV29" i="2"/>
  <c r="AV30" i="2" s="1"/>
  <c r="AU29" i="2"/>
  <c r="AU30" i="2" s="1"/>
  <c r="AT29" i="2"/>
  <c r="AT30" i="2" s="1"/>
  <c r="AS29" i="2"/>
  <c r="AS30" i="2" s="1"/>
  <c r="AN29" i="2"/>
  <c r="AN30" i="2" s="1"/>
  <c r="AM29" i="2"/>
  <c r="AM30" i="2" s="1"/>
  <c r="AL29" i="2"/>
  <c r="AL30" i="2" s="1"/>
  <c r="AK29" i="2"/>
  <c r="AK30" i="2" s="1"/>
  <c r="AJ29" i="2"/>
  <c r="AJ30" i="2" s="1"/>
  <c r="AI29" i="2"/>
  <c r="AI30" i="2" s="1"/>
  <c r="AH29" i="2"/>
  <c r="AH30" i="2" s="1"/>
  <c r="AG29" i="2"/>
  <c r="AG30" i="2" s="1"/>
  <c r="AF29" i="2"/>
  <c r="AF30" i="2" s="1"/>
  <c r="AE29" i="2"/>
  <c r="AE30" i="2" s="1"/>
  <c r="BB44" i="2"/>
  <c r="BB45" i="2" s="1"/>
  <c r="BA44" i="2"/>
  <c r="BA45" i="2" s="1"/>
  <c r="AZ44" i="2"/>
  <c r="AZ45" i="2" s="1"/>
  <c r="AY44" i="2"/>
  <c r="AY45" i="2" s="1"/>
  <c r="AX44" i="2"/>
  <c r="AX45" i="2" s="1"/>
  <c r="AW44" i="2"/>
  <c r="AW45" i="2" s="1"/>
  <c r="AV44" i="2"/>
  <c r="AV45" i="2" s="1"/>
  <c r="AU44" i="2"/>
  <c r="AU45" i="2" s="1"/>
  <c r="AT44" i="2"/>
  <c r="AT45" i="2" s="1"/>
  <c r="AS44" i="2"/>
  <c r="AS45" i="2" s="1"/>
  <c r="BB59" i="2"/>
  <c r="BB60" i="2" s="1"/>
  <c r="BA59" i="2"/>
  <c r="BA60" i="2" s="1"/>
  <c r="AZ59" i="2"/>
  <c r="AZ60" i="2" s="1"/>
  <c r="AY59" i="2"/>
  <c r="AY60" i="2" s="1"/>
  <c r="AX59" i="2"/>
  <c r="AX60" i="2" s="1"/>
  <c r="AW59" i="2"/>
  <c r="AW60" i="2" s="1"/>
  <c r="AV59" i="2"/>
  <c r="AV60" i="2" s="1"/>
  <c r="AU59" i="2"/>
  <c r="AU60" i="2" s="1"/>
  <c r="AT59" i="2"/>
  <c r="AT60" i="2" s="1"/>
  <c r="AS59" i="2"/>
  <c r="AS60" i="2" s="1"/>
  <c r="AN44" i="2"/>
  <c r="AN45" i="2" s="1"/>
  <c r="AM44" i="2"/>
  <c r="AM45" i="2" s="1"/>
  <c r="AL44" i="2"/>
  <c r="AL45" i="2" s="1"/>
  <c r="AK44" i="2"/>
  <c r="AK45" i="2" s="1"/>
  <c r="AJ44" i="2"/>
  <c r="AJ45" i="2" s="1"/>
  <c r="AI44" i="2"/>
  <c r="AI45" i="2" s="1"/>
  <c r="AH44" i="2"/>
  <c r="AH45" i="2" s="1"/>
  <c r="AG44" i="2"/>
  <c r="AG45" i="2" s="1"/>
  <c r="AF44" i="2"/>
  <c r="AF45" i="2" s="1"/>
  <c r="AE44" i="2"/>
  <c r="AE45" i="2" s="1"/>
  <c r="AN59" i="2"/>
  <c r="AN60" i="2" s="1"/>
  <c r="AM59" i="2"/>
  <c r="AM60" i="2" s="1"/>
  <c r="AL59" i="2"/>
  <c r="AL60" i="2" s="1"/>
  <c r="AK59" i="2"/>
  <c r="AK60" i="2" s="1"/>
  <c r="AJ59" i="2"/>
  <c r="AJ60" i="2" s="1"/>
  <c r="AI59" i="2"/>
  <c r="AI60" i="2" s="1"/>
  <c r="AH59" i="2"/>
  <c r="AH60" i="2" s="1"/>
  <c r="AG59" i="2"/>
  <c r="AG60" i="2" s="1"/>
  <c r="AF59" i="2"/>
  <c r="AF60" i="2" s="1"/>
  <c r="AE59" i="2"/>
  <c r="AE60" i="2" s="1"/>
  <c r="Z44" i="2"/>
  <c r="Z45" i="2" s="1"/>
  <c r="Y44" i="2"/>
  <c r="Y45" i="2" s="1"/>
  <c r="X44" i="2"/>
  <c r="X45" i="2" s="1"/>
  <c r="W44" i="2"/>
  <c r="W45" i="2" s="1"/>
  <c r="V44" i="2"/>
  <c r="V45" i="2" s="1"/>
  <c r="U44" i="2"/>
  <c r="U45" i="2" s="1"/>
  <c r="T44" i="2"/>
  <c r="T45" i="2" s="1"/>
  <c r="S44" i="2"/>
  <c r="S45" i="2" s="1"/>
  <c r="R44" i="2"/>
  <c r="R45" i="2" s="1"/>
  <c r="Q44" i="2"/>
  <c r="Q45" i="2" s="1"/>
  <c r="Z59" i="2"/>
  <c r="Z60" i="2" s="1"/>
  <c r="Y59" i="2"/>
  <c r="Y60" i="2" s="1"/>
  <c r="X59" i="2"/>
  <c r="X60" i="2" s="1"/>
  <c r="W59" i="2"/>
  <c r="W60" i="2" s="1"/>
  <c r="V59" i="2"/>
  <c r="V60" i="2" s="1"/>
  <c r="U59" i="2"/>
  <c r="U60" i="2" s="1"/>
  <c r="T59" i="2"/>
  <c r="T60" i="2" s="1"/>
  <c r="S59" i="2"/>
  <c r="S60" i="2" s="1"/>
  <c r="R59" i="2"/>
  <c r="R60" i="2" s="1"/>
  <c r="Q59" i="2"/>
  <c r="Q60" i="2" s="1"/>
  <c r="L59" i="2"/>
  <c r="L60" i="2" s="1"/>
  <c r="K59" i="2"/>
  <c r="K60" i="2" s="1"/>
  <c r="J59" i="2"/>
  <c r="J60" i="2" s="1"/>
  <c r="I59" i="2"/>
  <c r="I60" i="2" s="1"/>
  <c r="H59" i="2"/>
  <c r="H60" i="2" s="1"/>
  <c r="G59" i="2"/>
  <c r="G60" i="2" s="1"/>
  <c r="F59" i="2"/>
  <c r="F60" i="2" s="1"/>
  <c r="E59" i="2"/>
  <c r="E60" i="2" s="1"/>
  <c r="D59" i="2"/>
  <c r="D60" i="2" s="1"/>
  <c r="C59" i="2"/>
  <c r="C60" i="2" s="1"/>
  <c r="L44" i="2"/>
  <c r="L45" i="2" s="1"/>
  <c r="K44" i="2"/>
  <c r="K45" i="2" s="1"/>
  <c r="J44" i="2"/>
  <c r="J45" i="2" s="1"/>
  <c r="I44" i="2"/>
  <c r="I45" i="2" s="1"/>
  <c r="H44" i="2"/>
  <c r="H45" i="2" s="1"/>
  <c r="G44" i="2"/>
  <c r="G45" i="2" s="1"/>
  <c r="F44" i="2"/>
  <c r="F45" i="2" s="1"/>
  <c r="E44" i="2"/>
  <c r="E45" i="2" s="1"/>
  <c r="D44" i="2"/>
  <c r="D45" i="2" s="1"/>
  <c r="C44" i="2"/>
  <c r="C45" i="2" s="1"/>
  <c r="Z29" i="2"/>
  <c r="Z30" i="2" s="1"/>
  <c r="Y29" i="2"/>
  <c r="Y30" i="2" s="1"/>
  <c r="X29" i="2"/>
  <c r="X30" i="2" s="1"/>
  <c r="W29" i="2"/>
  <c r="W30" i="2" s="1"/>
  <c r="V29" i="2"/>
  <c r="V30" i="2" s="1"/>
  <c r="U29" i="2"/>
  <c r="U30" i="2" s="1"/>
  <c r="T29" i="2"/>
  <c r="T30" i="2" s="1"/>
  <c r="S29" i="2"/>
  <c r="S30" i="2" s="1"/>
  <c r="R29" i="2"/>
  <c r="R30" i="2" s="1"/>
  <c r="Q29" i="2"/>
  <c r="Q30" i="2" s="1"/>
  <c r="Z14" i="2"/>
  <c r="Z15" i="2" s="1"/>
  <c r="Y14" i="2"/>
  <c r="Y15" i="2" s="1"/>
  <c r="X14" i="2"/>
  <c r="X15" i="2" s="1"/>
  <c r="W14" i="2"/>
  <c r="W15" i="2" s="1"/>
  <c r="V14" i="2"/>
  <c r="V15" i="2" s="1"/>
  <c r="U14" i="2"/>
  <c r="U15" i="2" s="1"/>
  <c r="T14" i="2"/>
  <c r="T15" i="2" s="1"/>
  <c r="S14" i="2"/>
  <c r="S15" i="2" s="1"/>
  <c r="R14" i="2"/>
  <c r="R15" i="2" s="1"/>
  <c r="Q14" i="2"/>
  <c r="Q15" i="2" s="1"/>
  <c r="L29" i="2"/>
  <c r="L30" i="2" s="1"/>
  <c r="K29" i="2"/>
  <c r="K30" i="2" s="1"/>
  <c r="J29" i="2"/>
  <c r="J30" i="2" s="1"/>
  <c r="I29" i="2"/>
  <c r="I30" i="2" s="1"/>
  <c r="H29" i="2"/>
  <c r="H30" i="2" s="1"/>
  <c r="G29" i="2"/>
  <c r="G30" i="2" s="1"/>
  <c r="F29" i="2"/>
  <c r="F30" i="2" s="1"/>
  <c r="E29" i="2"/>
  <c r="E30" i="2" s="1"/>
  <c r="D29" i="2"/>
  <c r="D30" i="2" s="1"/>
  <c r="C29" i="2"/>
  <c r="C30" i="2" s="1"/>
  <c r="H14" i="2"/>
  <c r="H15" i="2" s="1"/>
  <c r="I14" i="2"/>
  <c r="I15" i="2" s="1"/>
  <c r="J14" i="2"/>
  <c r="J15" i="2" s="1"/>
  <c r="K14" i="2"/>
  <c r="K15" i="2" s="1"/>
  <c r="L14" i="2"/>
  <c r="L15" i="2" s="1"/>
  <c r="C14" i="2"/>
  <c r="C15" i="2" s="1"/>
  <c r="D14" i="2"/>
  <c r="D15" i="2" s="1"/>
  <c r="E14" i="2"/>
  <c r="E15" i="2" s="1"/>
  <c r="F14" i="2"/>
  <c r="F15" i="2" s="1"/>
  <c r="B8" i="4"/>
  <c r="B9" i="4"/>
  <c r="B10" i="4"/>
  <c r="B11" i="4"/>
  <c r="B12" i="4"/>
  <c r="B13" i="4"/>
  <c r="CH28" i="2"/>
  <c r="CH27" i="2"/>
  <c r="CH26" i="2"/>
  <c r="CH25" i="2"/>
  <c r="CH24" i="2"/>
  <c r="CT24" i="2" s="1"/>
  <c r="CH23" i="2"/>
  <c r="CT23" i="2" s="1"/>
  <c r="CH22" i="2"/>
  <c r="CT22" i="2" s="1"/>
  <c r="CH21" i="2"/>
  <c r="CT21" i="2" s="1"/>
  <c r="CH20" i="2"/>
  <c r="CT20" i="2" s="1"/>
  <c r="CH19" i="2"/>
  <c r="CT19" i="2" s="1"/>
  <c r="CH13" i="2"/>
  <c r="CH12" i="2"/>
  <c r="CH11" i="2"/>
  <c r="CH10" i="2"/>
  <c r="CH9" i="2"/>
  <c r="CT9" i="2" s="1"/>
  <c r="CH8" i="2"/>
  <c r="CT8" i="2" s="1"/>
  <c r="CH7" i="2"/>
  <c r="CT7" i="2" s="1"/>
  <c r="CH6" i="2"/>
  <c r="CT6" i="2" s="1"/>
  <c r="CH5" i="2"/>
  <c r="CT5" i="2" s="1"/>
  <c r="CH4" i="2"/>
  <c r="CT4" i="2" s="1"/>
  <c r="BT58" i="2"/>
  <c r="BT57" i="2"/>
  <c r="BT56" i="2"/>
  <c r="BT55" i="2"/>
  <c r="BT54" i="2"/>
  <c r="CF54" i="2" s="1"/>
  <c r="BT53" i="2"/>
  <c r="CF53" i="2" s="1"/>
  <c r="BT52" i="2"/>
  <c r="CF52" i="2" s="1"/>
  <c r="BT51" i="2"/>
  <c r="CF51" i="2" s="1"/>
  <c r="BT50" i="2"/>
  <c r="CF50" i="2" s="1"/>
  <c r="BT49" i="2"/>
  <c r="CF49" i="2" s="1"/>
  <c r="BT43" i="2"/>
  <c r="BT42" i="2"/>
  <c r="BT41" i="2"/>
  <c r="BT40" i="2"/>
  <c r="BT39" i="2"/>
  <c r="CF39" i="2" s="1"/>
  <c r="BT38" i="2"/>
  <c r="CF38" i="2" s="1"/>
  <c r="BT37" i="2"/>
  <c r="CF37" i="2" s="1"/>
  <c r="BT36" i="2"/>
  <c r="CF36" i="2" s="1"/>
  <c r="BT35" i="2"/>
  <c r="CF35" i="2" s="1"/>
  <c r="BT34" i="2"/>
  <c r="CF34" i="2" s="1"/>
  <c r="BT28" i="2"/>
  <c r="BT27" i="2"/>
  <c r="BT26" i="2"/>
  <c r="BT25" i="2"/>
  <c r="BT24" i="2"/>
  <c r="CF24" i="2" s="1"/>
  <c r="BT23" i="2"/>
  <c r="CF23" i="2" s="1"/>
  <c r="BT22" i="2"/>
  <c r="CF22" i="2" s="1"/>
  <c r="BT21" i="2"/>
  <c r="CF21" i="2" s="1"/>
  <c r="BT20" i="2"/>
  <c r="CF20" i="2" s="1"/>
  <c r="BT19" i="2"/>
  <c r="CF19" i="2" s="1"/>
  <c r="BT13" i="2"/>
  <c r="BT12" i="2"/>
  <c r="BT11" i="2"/>
  <c r="BT10" i="2"/>
  <c r="BT9" i="2"/>
  <c r="CF9" i="2" s="1"/>
  <c r="BT8" i="2"/>
  <c r="CF8" i="2" s="1"/>
  <c r="BT7" i="2"/>
  <c r="CF7" i="2" s="1"/>
  <c r="BT6" i="2"/>
  <c r="CF6" i="2" s="1"/>
  <c r="BT5" i="2"/>
  <c r="CF5" i="2" s="1"/>
  <c r="BT4" i="2"/>
  <c r="CF4" i="2" s="1"/>
  <c r="BF58" i="2"/>
  <c r="BF57" i="2"/>
  <c r="BF56" i="2"/>
  <c r="BF55" i="2"/>
  <c r="BF54" i="2"/>
  <c r="BR54" i="2" s="1"/>
  <c r="BF53" i="2"/>
  <c r="BR53" i="2" s="1"/>
  <c r="BF52" i="2"/>
  <c r="BR52" i="2" s="1"/>
  <c r="BF51" i="2"/>
  <c r="BR51" i="2" s="1"/>
  <c r="BF50" i="2"/>
  <c r="BR50" i="2" s="1"/>
  <c r="BF49" i="2"/>
  <c r="BR49" i="2" s="1"/>
  <c r="BF43" i="2"/>
  <c r="BF42" i="2"/>
  <c r="BF41" i="2"/>
  <c r="BF40" i="2"/>
  <c r="BF39" i="2"/>
  <c r="BR39" i="2" s="1"/>
  <c r="BF38" i="2"/>
  <c r="BR38" i="2" s="1"/>
  <c r="BF37" i="2"/>
  <c r="BR37" i="2" s="1"/>
  <c r="BF36" i="2"/>
  <c r="BR36" i="2" s="1"/>
  <c r="BF35" i="2"/>
  <c r="BR35" i="2" s="1"/>
  <c r="BF34" i="2"/>
  <c r="BR34" i="2" s="1"/>
  <c r="BF28" i="2"/>
  <c r="BF27" i="2"/>
  <c r="BF26" i="2"/>
  <c r="BF25" i="2"/>
  <c r="BF24" i="2"/>
  <c r="BR24" i="2" s="1"/>
  <c r="BF23" i="2"/>
  <c r="BR23" i="2" s="1"/>
  <c r="BF22" i="2"/>
  <c r="BR22" i="2" s="1"/>
  <c r="BF21" i="2"/>
  <c r="BR21" i="2" s="1"/>
  <c r="BF20" i="2"/>
  <c r="BR20" i="2" s="1"/>
  <c r="BF19" i="2"/>
  <c r="BR19" i="2" s="1"/>
  <c r="BF13" i="2"/>
  <c r="BF12" i="2"/>
  <c r="BF11" i="2"/>
  <c r="BF10" i="2"/>
  <c r="BF9" i="2"/>
  <c r="BR9" i="2" s="1"/>
  <c r="BF8" i="2"/>
  <c r="BR8" i="2" s="1"/>
  <c r="BF7" i="2"/>
  <c r="BR7" i="2" s="1"/>
  <c r="BF6" i="2"/>
  <c r="BR6" i="2" s="1"/>
  <c r="BF5" i="2"/>
  <c r="BR5" i="2" s="1"/>
  <c r="BF4" i="2"/>
  <c r="AR58" i="2"/>
  <c r="AR57" i="2"/>
  <c r="AR56" i="2"/>
  <c r="AR55" i="2"/>
  <c r="AR54" i="2"/>
  <c r="BD54" i="2" s="1"/>
  <c r="AR53" i="2"/>
  <c r="BD53" i="2" s="1"/>
  <c r="AR52" i="2"/>
  <c r="BD52" i="2" s="1"/>
  <c r="AR51" i="2"/>
  <c r="BD51" i="2" s="1"/>
  <c r="AR50" i="2"/>
  <c r="BD50" i="2" s="1"/>
  <c r="AR49" i="2"/>
  <c r="AR43" i="2"/>
  <c r="AR42" i="2"/>
  <c r="AR41" i="2"/>
  <c r="AR40" i="2"/>
  <c r="AR39" i="2"/>
  <c r="BD39" i="2" s="1"/>
  <c r="AR38" i="2"/>
  <c r="BD38" i="2" s="1"/>
  <c r="AR37" i="2"/>
  <c r="BD37" i="2" s="1"/>
  <c r="AR36" i="2"/>
  <c r="BD36" i="2" s="1"/>
  <c r="AR35" i="2"/>
  <c r="BD35" i="2" s="1"/>
  <c r="AR34" i="2"/>
  <c r="AR28" i="2"/>
  <c r="AR27" i="2"/>
  <c r="AR26" i="2"/>
  <c r="AR25" i="2"/>
  <c r="AR24" i="2"/>
  <c r="BD24" i="2" s="1"/>
  <c r="AR23" i="2"/>
  <c r="BD23" i="2" s="1"/>
  <c r="AR22" i="2"/>
  <c r="BD22" i="2" s="1"/>
  <c r="AR21" i="2"/>
  <c r="BD21" i="2" s="1"/>
  <c r="AR20" i="2"/>
  <c r="BD20" i="2" s="1"/>
  <c r="AR19" i="2"/>
  <c r="AR13" i="2"/>
  <c r="AR12" i="2"/>
  <c r="AR11" i="2"/>
  <c r="AR10" i="2"/>
  <c r="AR9" i="2"/>
  <c r="BD9" i="2" s="1"/>
  <c r="AR8" i="2"/>
  <c r="BD8" i="2" s="1"/>
  <c r="AR7" i="2"/>
  <c r="BD7" i="2" s="1"/>
  <c r="AR6" i="2"/>
  <c r="BD6" i="2" s="1"/>
  <c r="AR5" i="2"/>
  <c r="BD5" i="2" s="1"/>
  <c r="AR4" i="2"/>
  <c r="AD58" i="2"/>
  <c r="AD57" i="2"/>
  <c r="AD56" i="2"/>
  <c r="AD55" i="2"/>
  <c r="AD54" i="2"/>
  <c r="AP54" i="2" s="1"/>
  <c r="AD53" i="2"/>
  <c r="AP53" i="2" s="1"/>
  <c r="AD52" i="2"/>
  <c r="AP52" i="2" s="1"/>
  <c r="AD51" i="2"/>
  <c r="AP51" i="2" s="1"/>
  <c r="AD50" i="2"/>
  <c r="AP50" i="2" s="1"/>
  <c r="AD49" i="2"/>
  <c r="AD43" i="2"/>
  <c r="AD42" i="2"/>
  <c r="AD41" i="2"/>
  <c r="AD40" i="2"/>
  <c r="AD39" i="2"/>
  <c r="AP39" i="2" s="1"/>
  <c r="AD38" i="2"/>
  <c r="AP38" i="2" s="1"/>
  <c r="AD37" i="2"/>
  <c r="AP37" i="2" s="1"/>
  <c r="AD36" i="2"/>
  <c r="AP36" i="2" s="1"/>
  <c r="AD35" i="2"/>
  <c r="AP35" i="2" s="1"/>
  <c r="AD34" i="2"/>
  <c r="AP34" i="2" s="1"/>
  <c r="AD28" i="2"/>
  <c r="AD27" i="2"/>
  <c r="AD26" i="2"/>
  <c r="AD25" i="2"/>
  <c r="AD24" i="2"/>
  <c r="AP24" i="2" s="1"/>
  <c r="AD23" i="2"/>
  <c r="AP23" i="2" s="1"/>
  <c r="AD22" i="2"/>
  <c r="AP22" i="2" s="1"/>
  <c r="AD21" i="2"/>
  <c r="AP21" i="2" s="1"/>
  <c r="AD20" i="2"/>
  <c r="AP20" i="2" s="1"/>
  <c r="AD19" i="2"/>
  <c r="AP19" i="2" s="1"/>
  <c r="AD13" i="2"/>
  <c r="AD12" i="2"/>
  <c r="AD11" i="2"/>
  <c r="AD10" i="2"/>
  <c r="AD9" i="2"/>
  <c r="AP9" i="2" s="1"/>
  <c r="AD8" i="2"/>
  <c r="AP8" i="2" s="1"/>
  <c r="AD7" i="2"/>
  <c r="AP7" i="2" s="1"/>
  <c r="AD6" i="2"/>
  <c r="AP6" i="2" s="1"/>
  <c r="AD5" i="2"/>
  <c r="AP5" i="2" s="1"/>
  <c r="AD4" i="2"/>
  <c r="AP4" i="2" s="1"/>
  <c r="P58" i="2"/>
  <c r="P57" i="2"/>
  <c r="P56" i="2"/>
  <c r="P55" i="2"/>
  <c r="P54" i="2"/>
  <c r="AB54" i="2" s="1"/>
  <c r="P53" i="2"/>
  <c r="AB53" i="2" s="1"/>
  <c r="P52" i="2"/>
  <c r="AB52" i="2" s="1"/>
  <c r="P51" i="2"/>
  <c r="AB51" i="2" s="1"/>
  <c r="P50" i="2"/>
  <c r="AB50" i="2" s="1"/>
  <c r="P49" i="2"/>
  <c r="AB49" i="2" s="1"/>
  <c r="P43" i="2"/>
  <c r="P42" i="2"/>
  <c r="P41" i="2"/>
  <c r="P40" i="2"/>
  <c r="P39" i="2"/>
  <c r="AB39" i="2" s="1"/>
  <c r="P38" i="2"/>
  <c r="AB38" i="2" s="1"/>
  <c r="P37" i="2"/>
  <c r="AB37" i="2" s="1"/>
  <c r="P36" i="2"/>
  <c r="AB36" i="2" s="1"/>
  <c r="P35" i="2"/>
  <c r="AB35" i="2" s="1"/>
  <c r="P34" i="2"/>
  <c r="P28" i="2"/>
  <c r="P27" i="2"/>
  <c r="P26" i="2"/>
  <c r="P25" i="2"/>
  <c r="P24" i="2"/>
  <c r="AB24" i="2" s="1"/>
  <c r="P23" i="2"/>
  <c r="AB23" i="2" s="1"/>
  <c r="P22" i="2"/>
  <c r="AB22" i="2" s="1"/>
  <c r="P21" i="2"/>
  <c r="AB21" i="2" s="1"/>
  <c r="P20" i="2"/>
  <c r="AB20" i="2" s="1"/>
  <c r="P19" i="2"/>
  <c r="AB19" i="2" s="1"/>
  <c r="P13" i="2"/>
  <c r="P12" i="2"/>
  <c r="P11" i="2"/>
  <c r="P10" i="2"/>
  <c r="P9" i="2"/>
  <c r="AB9" i="2" s="1"/>
  <c r="P8" i="2"/>
  <c r="AB8" i="2" s="1"/>
  <c r="P7" i="2"/>
  <c r="AB7" i="2" s="1"/>
  <c r="P6" i="2"/>
  <c r="AB6" i="2" s="1"/>
  <c r="P5" i="2"/>
  <c r="AB5" i="2" s="1"/>
  <c r="P4" i="2"/>
  <c r="AB4" i="2" s="1"/>
  <c r="B58" i="2"/>
  <c r="B57" i="2"/>
  <c r="B56" i="2"/>
  <c r="B55" i="2"/>
  <c r="B54" i="2"/>
  <c r="N54" i="2" s="1"/>
  <c r="B53" i="2"/>
  <c r="N53" i="2" s="1"/>
  <c r="B52" i="2"/>
  <c r="N52" i="2" s="1"/>
  <c r="B51" i="2"/>
  <c r="N51" i="2" s="1"/>
  <c r="B50" i="2"/>
  <c r="N50" i="2" s="1"/>
  <c r="B49" i="2"/>
  <c r="N49" i="2" s="1"/>
  <c r="B43" i="2"/>
  <c r="B42" i="2"/>
  <c r="B41" i="2"/>
  <c r="B40" i="2"/>
  <c r="B39" i="2"/>
  <c r="N39" i="2" s="1"/>
  <c r="B38" i="2"/>
  <c r="N38" i="2" s="1"/>
  <c r="B37" i="2"/>
  <c r="N37" i="2" s="1"/>
  <c r="B36" i="2"/>
  <c r="N36" i="2" s="1"/>
  <c r="B35" i="2"/>
  <c r="N35" i="2" s="1"/>
  <c r="B34" i="2"/>
  <c r="N34" i="2" s="1"/>
  <c r="B28" i="2"/>
  <c r="B27" i="2"/>
  <c r="B26" i="2"/>
  <c r="B25" i="2"/>
  <c r="B24" i="2"/>
  <c r="N24" i="2" s="1"/>
  <c r="B23" i="2"/>
  <c r="N23" i="2" s="1"/>
  <c r="B22" i="2"/>
  <c r="N22" i="2" s="1"/>
  <c r="B21" i="2"/>
  <c r="N21" i="2" s="1"/>
  <c r="B20" i="2"/>
  <c r="N20" i="2" s="1"/>
  <c r="B19" i="2"/>
  <c r="N19" i="2" s="1"/>
  <c r="B13" i="2"/>
  <c r="B12" i="2"/>
  <c r="B11" i="2"/>
  <c r="B10" i="2"/>
  <c r="B9" i="2"/>
  <c r="N9" i="2" s="1"/>
  <c r="B8" i="2"/>
  <c r="N8" i="2" s="1"/>
  <c r="B7" i="2"/>
  <c r="N7" i="2" s="1"/>
  <c r="B6" i="2"/>
  <c r="N6" i="2" s="1"/>
  <c r="B5" i="2"/>
  <c r="N5" i="2" s="1"/>
  <c r="B4" i="2"/>
  <c r="B6" i="4"/>
  <c r="B7" i="4"/>
  <c r="B4" i="4"/>
  <c r="E4" i="4" s="1"/>
  <c r="B5" i="4"/>
  <c r="D5" i="4" l="1"/>
  <c r="E5" i="4"/>
  <c r="D19" i="4"/>
  <c r="D26" i="4"/>
  <c r="D7" i="4"/>
  <c r="D28" i="4"/>
  <c r="AP49" i="2"/>
  <c r="D32" i="4"/>
  <c r="BD49" i="2"/>
  <c r="D21" i="4"/>
  <c r="D6" i="4"/>
  <c r="D20" i="4"/>
  <c r="D13" i="4"/>
  <c r="D12" i="4"/>
  <c r="D11" i="4"/>
  <c r="D10" i="4"/>
  <c r="N4" i="2"/>
  <c r="D29" i="4"/>
  <c r="BD4" i="2"/>
  <c r="D33" i="4"/>
  <c r="BR4" i="2"/>
  <c r="F9" i="4"/>
  <c r="D9" i="4"/>
  <c r="D22" i="4"/>
  <c r="AB34" i="2"/>
  <c r="D23" i="4"/>
  <c r="BD34" i="2"/>
  <c r="D31" i="4"/>
  <c r="F8" i="4"/>
  <c r="D8" i="4"/>
  <c r="D18" i="4"/>
  <c r="D30" i="4"/>
  <c r="BD19" i="2"/>
  <c r="D17" i="4"/>
  <c r="D27" i="4"/>
  <c r="D25" i="4"/>
  <c r="D24" i="4"/>
  <c r="C39" i="4"/>
  <c r="C31" i="4"/>
  <c r="C35" i="4"/>
  <c r="D38" i="4"/>
  <c r="D41" i="4"/>
  <c r="C28" i="4"/>
  <c r="C32" i="4"/>
  <c r="C36" i="4"/>
  <c r="C40" i="4"/>
  <c r="C29" i="4"/>
  <c r="C33" i="4"/>
  <c r="C37" i="4"/>
  <c r="C41" i="4"/>
  <c r="C30" i="4"/>
  <c r="C34" i="4"/>
  <c r="C38" i="4"/>
  <c r="D36" i="4"/>
  <c r="C42" i="4"/>
  <c r="D42" i="4"/>
  <c r="D40" i="4"/>
  <c r="D35" i="4"/>
  <c r="D39" i="4"/>
  <c r="D34" i="4"/>
  <c r="U3" i="5"/>
  <c r="U7" i="5"/>
  <c r="U11" i="5"/>
  <c r="U4" i="5"/>
  <c r="U8" i="5"/>
  <c r="U12" i="5"/>
  <c r="U5" i="5"/>
  <c r="U9" i="5"/>
  <c r="U6" i="5"/>
  <c r="U10" i="5"/>
  <c r="C4" i="5"/>
  <c r="C8" i="5"/>
  <c r="C12" i="5"/>
  <c r="C5" i="5"/>
  <c r="C9" i="5"/>
  <c r="C6" i="5"/>
  <c r="C10" i="5"/>
  <c r="C3" i="5"/>
  <c r="C7" i="5"/>
  <c r="C11" i="5"/>
  <c r="G6" i="5"/>
  <c r="G10" i="5"/>
  <c r="G3" i="5"/>
  <c r="G7" i="5"/>
  <c r="G11" i="5"/>
  <c r="G4" i="5"/>
  <c r="G8" i="5"/>
  <c r="G12" i="5"/>
  <c r="G5" i="5"/>
  <c r="G9" i="5"/>
  <c r="K4" i="5"/>
  <c r="K8" i="5"/>
  <c r="K12" i="5"/>
  <c r="K5" i="5"/>
  <c r="K9" i="5"/>
  <c r="K6" i="5"/>
  <c r="K10" i="5"/>
  <c r="K3" i="5"/>
  <c r="K7" i="5"/>
  <c r="K11" i="5"/>
  <c r="M3" i="5"/>
  <c r="M7" i="5"/>
  <c r="M11" i="5"/>
  <c r="M4" i="5"/>
  <c r="M8" i="5"/>
  <c r="M12" i="5"/>
  <c r="M5" i="5"/>
  <c r="M9" i="5"/>
  <c r="M6" i="5"/>
  <c r="M10" i="5"/>
  <c r="Q5" i="5"/>
  <c r="Q9" i="5"/>
  <c r="Q6" i="5"/>
  <c r="Q10" i="5"/>
  <c r="Q3" i="5"/>
  <c r="Q7" i="5"/>
  <c r="Q11" i="5"/>
  <c r="Q4" i="5"/>
  <c r="Q8" i="5"/>
  <c r="Q12" i="5"/>
  <c r="Y5" i="5"/>
  <c r="Y9" i="5"/>
  <c r="Y6" i="5"/>
  <c r="Y10" i="5"/>
  <c r="Y3" i="5"/>
  <c r="Y7" i="5"/>
  <c r="Y11" i="5"/>
  <c r="Y4" i="5"/>
  <c r="Y8" i="5"/>
  <c r="Y12" i="5"/>
  <c r="P5" i="5"/>
  <c r="P9" i="5"/>
  <c r="P6" i="5"/>
  <c r="P10" i="5"/>
  <c r="P3" i="5"/>
  <c r="P7" i="5"/>
  <c r="P11" i="5"/>
  <c r="P4" i="5"/>
  <c r="P8" i="5"/>
  <c r="P12" i="5"/>
  <c r="T3" i="5"/>
  <c r="T7" i="5"/>
  <c r="T11" i="5"/>
  <c r="T4" i="5"/>
  <c r="T8" i="5"/>
  <c r="T12" i="5"/>
  <c r="T5" i="5"/>
  <c r="T9" i="5"/>
  <c r="T6" i="5"/>
  <c r="T10" i="5"/>
  <c r="X5" i="5"/>
  <c r="X9" i="5"/>
  <c r="X6" i="5"/>
  <c r="X10" i="5"/>
  <c r="X3" i="5"/>
  <c r="X7" i="5"/>
  <c r="X11" i="5"/>
  <c r="X4" i="5"/>
  <c r="X8" i="5"/>
  <c r="X12" i="5"/>
  <c r="AB3" i="5"/>
  <c r="AB7" i="5"/>
  <c r="AB11" i="5"/>
  <c r="AB4" i="5"/>
  <c r="AB8" i="5"/>
  <c r="AB12" i="5"/>
  <c r="AB5" i="5"/>
  <c r="AB9" i="5"/>
  <c r="AB6" i="5"/>
  <c r="AB10" i="5"/>
  <c r="S4" i="5"/>
  <c r="S8" i="5"/>
  <c r="S12" i="5"/>
  <c r="S5" i="5"/>
  <c r="S9" i="5"/>
  <c r="S6" i="5"/>
  <c r="S10" i="5"/>
  <c r="S3" i="5"/>
  <c r="S7" i="5"/>
  <c r="S11" i="5"/>
  <c r="W6" i="5"/>
  <c r="W10" i="5"/>
  <c r="W3" i="5"/>
  <c r="W7" i="5"/>
  <c r="W11" i="5"/>
  <c r="W4" i="5"/>
  <c r="W8" i="5"/>
  <c r="W12" i="5"/>
  <c r="W5" i="5"/>
  <c r="W9" i="5"/>
  <c r="AA4" i="5"/>
  <c r="AA8" i="5"/>
  <c r="AA12" i="5"/>
  <c r="AA5" i="5"/>
  <c r="AA9" i="5"/>
  <c r="AA6" i="5"/>
  <c r="AA10" i="5"/>
  <c r="AA3" i="5"/>
  <c r="AA7" i="5"/>
  <c r="AA11" i="5"/>
  <c r="H5" i="5"/>
  <c r="H9" i="5"/>
  <c r="H6" i="5"/>
  <c r="H10" i="5"/>
  <c r="H3" i="5"/>
  <c r="H7" i="5"/>
  <c r="H11" i="5"/>
  <c r="H4" i="5"/>
  <c r="H8" i="5"/>
  <c r="H12" i="5"/>
  <c r="F6" i="5"/>
  <c r="F10" i="5"/>
  <c r="F3" i="5"/>
  <c r="F7" i="5"/>
  <c r="F11" i="5"/>
  <c r="F4" i="5"/>
  <c r="F8" i="5"/>
  <c r="F12" i="5"/>
  <c r="F5" i="5"/>
  <c r="F9" i="5"/>
  <c r="J4" i="5"/>
  <c r="J8" i="5"/>
  <c r="J12" i="5"/>
  <c r="J5" i="5"/>
  <c r="J9" i="5"/>
  <c r="J6" i="5"/>
  <c r="J10" i="5"/>
  <c r="J3" i="5"/>
  <c r="J7" i="5"/>
  <c r="J11" i="5"/>
  <c r="E3" i="5"/>
  <c r="E7" i="5"/>
  <c r="E11" i="5"/>
  <c r="E4" i="5"/>
  <c r="E8" i="5"/>
  <c r="E12" i="5"/>
  <c r="E5" i="5"/>
  <c r="E9" i="5"/>
  <c r="E6" i="5"/>
  <c r="E10" i="5"/>
  <c r="I5" i="5"/>
  <c r="I9" i="5"/>
  <c r="I6" i="5"/>
  <c r="I10" i="5"/>
  <c r="I3" i="5"/>
  <c r="I7" i="5"/>
  <c r="I11" i="5"/>
  <c r="I4" i="5"/>
  <c r="I8" i="5"/>
  <c r="I12" i="5"/>
  <c r="O6" i="5"/>
  <c r="O10" i="5"/>
  <c r="O3" i="5"/>
  <c r="O7" i="5"/>
  <c r="O11" i="5"/>
  <c r="O4" i="5"/>
  <c r="O8" i="5"/>
  <c r="O12" i="5"/>
  <c r="O5" i="5"/>
  <c r="O9" i="5"/>
  <c r="D3" i="5"/>
  <c r="D7" i="5"/>
  <c r="D11" i="5"/>
  <c r="D4" i="5"/>
  <c r="D8" i="5"/>
  <c r="D12" i="5"/>
  <c r="D5" i="5"/>
  <c r="D9" i="5"/>
  <c r="D6" i="5"/>
  <c r="D10" i="5"/>
  <c r="L3" i="5"/>
  <c r="L7" i="5"/>
  <c r="L11" i="5"/>
  <c r="L4" i="5"/>
  <c r="L8" i="5"/>
  <c r="L12" i="5"/>
  <c r="L5" i="5"/>
  <c r="L9" i="5"/>
  <c r="L6" i="5"/>
  <c r="L10" i="5"/>
  <c r="R4" i="5"/>
  <c r="R8" i="5"/>
  <c r="R12" i="5"/>
  <c r="R5" i="5"/>
  <c r="R9" i="5"/>
  <c r="R6" i="5"/>
  <c r="R10" i="5"/>
  <c r="R3" i="5"/>
  <c r="R7" i="5"/>
  <c r="R11" i="5"/>
  <c r="V6" i="5"/>
  <c r="V10" i="5"/>
  <c r="V3" i="5"/>
  <c r="V7" i="5"/>
  <c r="V11" i="5"/>
  <c r="V4" i="5"/>
  <c r="V8" i="5"/>
  <c r="V12" i="5"/>
  <c r="V5" i="5"/>
  <c r="V9" i="5"/>
  <c r="Z4" i="5"/>
  <c r="Z8" i="5"/>
  <c r="Z12" i="5"/>
  <c r="Z5" i="5"/>
  <c r="Z9" i="5"/>
  <c r="Z6" i="5"/>
  <c r="Z10" i="5"/>
  <c r="Z3" i="5"/>
  <c r="Z7" i="5"/>
  <c r="Z11" i="5"/>
  <c r="N6" i="5"/>
  <c r="N10" i="5"/>
  <c r="N3" i="5"/>
  <c r="N7" i="5"/>
  <c r="N11" i="5"/>
  <c r="N4" i="5"/>
  <c r="N8" i="5"/>
  <c r="N12" i="5"/>
  <c r="N5" i="5"/>
  <c r="N9" i="5"/>
  <c r="C22" i="4"/>
  <c r="C19" i="4"/>
  <c r="C21" i="4"/>
  <c r="C25" i="4"/>
  <c r="C18" i="4"/>
  <c r="C20" i="4"/>
  <c r="C26" i="4"/>
  <c r="C17" i="4"/>
  <c r="F7" i="4"/>
  <c r="C27" i="4"/>
  <c r="C24" i="4"/>
  <c r="F6" i="4"/>
  <c r="F5" i="4"/>
  <c r="C23" i="4"/>
  <c r="N41" i="4" l="1"/>
  <c r="L41" i="4"/>
  <c r="J41" i="4"/>
  <c r="H41" i="4"/>
  <c r="F41" i="4"/>
  <c r="O41" i="4"/>
  <c r="M41" i="4"/>
  <c r="K41" i="4"/>
  <c r="I41" i="4"/>
  <c r="G41" i="4"/>
  <c r="N37" i="4"/>
  <c r="L37" i="4"/>
  <c r="J37" i="4"/>
  <c r="H37" i="4"/>
  <c r="F37" i="4"/>
  <c r="G37" i="4"/>
  <c r="O37" i="4"/>
  <c r="M37" i="4"/>
  <c r="K37" i="4"/>
  <c r="I37" i="4"/>
  <c r="O33" i="4"/>
  <c r="M33" i="4"/>
  <c r="K33" i="4"/>
  <c r="I33" i="4"/>
  <c r="G33" i="4"/>
  <c r="N33" i="4"/>
  <c r="L33" i="4"/>
  <c r="J33" i="4"/>
  <c r="H33" i="4"/>
  <c r="F33" i="4"/>
  <c r="O29" i="4"/>
  <c r="M29" i="4"/>
  <c r="K29" i="4"/>
  <c r="I29" i="4"/>
  <c r="G29" i="4"/>
  <c r="N29" i="4"/>
  <c r="L29" i="4"/>
  <c r="J29" i="4"/>
  <c r="H29" i="4"/>
  <c r="F29" i="4"/>
  <c r="O25" i="4"/>
  <c r="G25" i="4"/>
  <c r="J25" i="4"/>
  <c r="M25" i="4"/>
  <c r="H25" i="4"/>
  <c r="K25" i="4"/>
  <c r="N25" i="4"/>
  <c r="F25" i="4"/>
  <c r="I25" i="4"/>
  <c r="L25" i="4"/>
  <c r="M21" i="4"/>
  <c r="I21" i="4"/>
  <c r="L21" i="4"/>
  <c r="N21" i="4"/>
  <c r="J21" i="4"/>
  <c r="F21" i="4"/>
  <c r="H21" i="4"/>
  <c r="O21" i="4"/>
  <c r="K21" i="4"/>
  <c r="G21" i="4"/>
  <c r="M17" i="4"/>
  <c r="N17" i="4"/>
  <c r="F17" i="4"/>
  <c r="O17" i="4"/>
  <c r="G17" i="4"/>
  <c r="H17" i="4"/>
  <c r="I17" i="4"/>
  <c r="J17" i="4"/>
  <c r="K17" i="4"/>
  <c r="L17" i="4"/>
  <c r="H24" i="4"/>
  <c r="K24" i="4"/>
  <c r="N24" i="4"/>
  <c r="I24" i="4"/>
  <c r="L24" i="4"/>
  <c r="O24" i="4"/>
  <c r="G24" i="4"/>
  <c r="J24" i="4"/>
  <c r="M24" i="4"/>
  <c r="F24" i="4"/>
  <c r="L32" i="4"/>
  <c r="G32" i="4"/>
  <c r="O32" i="4"/>
  <c r="M32" i="4"/>
  <c r="H32" i="4"/>
  <c r="K32" i="4"/>
  <c r="N32" i="4"/>
  <c r="F32" i="4"/>
  <c r="I32" i="4"/>
  <c r="J32" i="4"/>
  <c r="L28" i="4"/>
  <c r="K28" i="4"/>
  <c r="N28" i="4"/>
  <c r="F28" i="4"/>
  <c r="I28" i="4"/>
  <c r="O28" i="4"/>
  <c r="G28" i="4"/>
  <c r="J28" i="4"/>
  <c r="M28" i="4"/>
  <c r="H28" i="4"/>
  <c r="H36" i="4"/>
  <c r="O36" i="4"/>
  <c r="G36" i="4"/>
  <c r="J36" i="4"/>
  <c r="M36" i="4"/>
  <c r="K36" i="4"/>
  <c r="N36" i="4"/>
  <c r="F36" i="4"/>
  <c r="I36" i="4"/>
  <c r="L36" i="4"/>
  <c r="J20" i="4"/>
  <c r="M20" i="4"/>
  <c r="K20" i="4"/>
  <c r="N20" i="4"/>
  <c r="F20" i="4"/>
  <c r="I20" i="4"/>
  <c r="L20" i="4"/>
  <c r="O20" i="4"/>
  <c r="G20" i="4"/>
  <c r="H20" i="4"/>
  <c r="F40" i="4"/>
  <c r="H40" i="4"/>
  <c r="K40" i="4"/>
  <c r="I40" i="4"/>
  <c r="L40" i="4"/>
  <c r="O40" i="4"/>
  <c r="G40" i="4"/>
  <c r="J40" i="4"/>
  <c r="M40" i="4"/>
  <c r="N40" i="4"/>
  <c r="J27" i="4"/>
  <c r="O27" i="4"/>
  <c r="G27" i="4"/>
  <c r="L27" i="4"/>
  <c r="I27" i="4"/>
  <c r="N27" i="4"/>
  <c r="F27" i="4"/>
  <c r="K27" i="4"/>
  <c r="H27" i="4"/>
  <c r="M27" i="4"/>
  <c r="L19" i="4"/>
  <c r="I19" i="4"/>
  <c r="N19" i="4"/>
  <c r="F19" i="4"/>
  <c r="K19" i="4"/>
  <c r="H19" i="4"/>
  <c r="M19" i="4"/>
  <c r="J19" i="4"/>
  <c r="O19" i="4"/>
  <c r="G19" i="4"/>
  <c r="K23" i="4"/>
  <c r="H23" i="4"/>
  <c r="M23" i="4"/>
  <c r="J23" i="4"/>
  <c r="O23" i="4"/>
  <c r="G23" i="4"/>
  <c r="L23" i="4"/>
  <c r="I23" i="4"/>
  <c r="N23" i="4"/>
  <c r="F23" i="4"/>
  <c r="H35" i="4"/>
  <c r="M35" i="4"/>
  <c r="J35" i="4"/>
  <c r="O35" i="4"/>
  <c r="L35" i="4"/>
  <c r="G35" i="4"/>
  <c r="I35" i="4"/>
  <c r="N35" i="4"/>
  <c r="F35" i="4"/>
  <c r="K35" i="4"/>
  <c r="H31" i="4"/>
  <c r="I31" i="4"/>
  <c r="N31" i="4"/>
  <c r="F31" i="4"/>
  <c r="K31" i="4"/>
  <c r="M31" i="4"/>
  <c r="J31" i="4"/>
  <c r="O31" i="4"/>
  <c r="G31" i="4"/>
  <c r="L31" i="4"/>
  <c r="O39" i="4"/>
  <c r="G39" i="4"/>
  <c r="L39" i="4"/>
  <c r="I39" i="4"/>
  <c r="N39" i="4"/>
  <c r="F39" i="4"/>
  <c r="K39" i="4"/>
  <c r="H39" i="4"/>
  <c r="M39" i="4"/>
  <c r="J39" i="4"/>
  <c r="H38" i="4"/>
  <c r="K38" i="4"/>
  <c r="J38" i="4"/>
  <c r="F38" i="4"/>
  <c r="N38" i="4"/>
  <c r="M38" i="4"/>
  <c r="I38" i="4"/>
  <c r="L38" i="4"/>
  <c r="O38" i="4"/>
  <c r="G38" i="4"/>
  <c r="J34" i="4"/>
  <c r="F34" i="4"/>
  <c r="M34" i="4"/>
  <c r="L34" i="4"/>
  <c r="H34" i="4"/>
  <c r="O34" i="4"/>
  <c r="K34" i="4"/>
  <c r="G34" i="4"/>
  <c r="N34" i="4"/>
  <c r="I34" i="4"/>
  <c r="L30" i="4"/>
  <c r="G30" i="4"/>
  <c r="O30" i="4"/>
  <c r="K30" i="4"/>
  <c r="N30" i="4"/>
  <c r="J30" i="4"/>
  <c r="F30" i="4"/>
  <c r="M30" i="4"/>
  <c r="I30" i="4"/>
  <c r="H30" i="4"/>
  <c r="O22" i="4"/>
  <c r="K22" i="4"/>
  <c r="G22" i="4"/>
  <c r="N22" i="4"/>
  <c r="J22" i="4"/>
  <c r="F22" i="4"/>
  <c r="M22" i="4"/>
  <c r="I22" i="4"/>
  <c r="L22" i="4"/>
  <c r="H22" i="4"/>
  <c r="J18" i="4"/>
  <c r="F18" i="4"/>
  <c r="I18" i="4"/>
  <c r="L18" i="4"/>
  <c r="H18" i="4"/>
  <c r="O18" i="4"/>
  <c r="K18" i="4"/>
  <c r="G18" i="4"/>
  <c r="N18" i="4"/>
  <c r="M18" i="4"/>
  <c r="N42" i="4"/>
  <c r="I42" i="4"/>
  <c r="M42" i="4"/>
  <c r="L42" i="4"/>
  <c r="H42" i="4"/>
  <c r="O42" i="4"/>
  <c r="K42" i="4"/>
  <c r="G42" i="4"/>
  <c r="J42" i="4"/>
  <c r="F42" i="4"/>
  <c r="I26" i="4"/>
  <c r="M26" i="4"/>
  <c r="L26" i="4"/>
  <c r="H26" i="4"/>
  <c r="O26" i="4"/>
  <c r="K26" i="4"/>
  <c r="G26" i="4"/>
  <c r="N26" i="4"/>
  <c r="J26" i="4"/>
  <c r="F26" i="4"/>
  <c r="D37" i="4"/>
  <c r="C8" i="4"/>
  <c r="C9" i="4"/>
  <c r="C10" i="4"/>
  <c r="C11" i="4"/>
  <c r="C12" i="4"/>
  <c r="C13" i="4"/>
  <c r="M49" i="4" l="1"/>
  <c r="M48" i="4"/>
  <c r="M51" i="4"/>
  <c r="M52" i="4"/>
  <c r="M50" i="4"/>
  <c r="M47" i="4"/>
  <c r="H51" i="4"/>
  <c r="H47" i="4"/>
  <c r="H50" i="4"/>
  <c r="H48" i="4"/>
  <c r="H49" i="4"/>
  <c r="H52" i="4"/>
  <c r="I51" i="4"/>
  <c r="I47" i="4"/>
  <c r="I50" i="4"/>
  <c r="I49" i="4"/>
  <c r="I52" i="4"/>
  <c r="I48" i="4"/>
  <c r="F51" i="4"/>
  <c r="F47" i="4"/>
  <c r="F52" i="4"/>
  <c r="F48" i="4"/>
  <c r="F50" i="4"/>
  <c r="F49" i="4"/>
  <c r="J49" i="4"/>
  <c r="J50" i="4"/>
  <c r="J48" i="4"/>
  <c r="J52" i="4"/>
  <c r="J51" i="4"/>
  <c r="J47" i="4"/>
  <c r="G52" i="4"/>
  <c r="G48" i="4"/>
  <c r="G51" i="4"/>
  <c r="G47" i="4"/>
  <c r="G50" i="4"/>
  <c r="G49" i="4"/>
  <c r="K50" i="4"/>
  <c r="K49" i="4"/>
  <c r="K48" i="4"/>
  <c r="K52" i="4"/>
  <c r="K51" i="4"/>
  <c r="K47" i="4"/>
  <c r="O52" i="4"/>
  <c r="O48" i="4"/>
  <c r="O51" i="4"/>
  <c r="O47" i="4"/>
  <c r="O49" i="4"/>
  <c r="O50" i="4"/>
  <c r="L47" i="4"/>
  <c r="L49" i="4"/>
  <c r="L48" i="4"/>
  <c r="L51" i="4"/>
  <c r="L52" i="4"/>
  <c r="L50" i="4"/>
  <c r="N52" i="4"/>
  <c r="N48" i="4"/>
  <c r="N51" i="4"/>
  <c r="N47" i="4"/>
  <c r="N49" i="4"/>
  <c r="N50" i="4"/>
  <c r="K44" i="4"/>
  <c r="K43" i="4"/>
  <c r="K46" i="4"/>
  <c r="K45" i="4"/>
  <c r="O46" i="4"/>
  <c r="O45" i="4"/>
  <c r="O43" i="4"/>
  <c r="O44" i="4"/>
  <c r="M45" i="4"/>
  <c r="M46" i="4"/>
  <c r="M44" i="4"/>
  <c r="M43" i="4"/>
  <c r="L46" i="4"/>
  <c r="L43" i="4"/>
  <c r="L45" i="4"/>
  <c r="L44" i="4"/>
  <c r="N44" i="4"/>
  <c r="N43" i="4"/>
  <c r="N46" i="4"/>
  <c r="N45" i="4"/>
  <c r="J46" i="4"/>
  <c r="J45" i="4"/>
  <c r="J43" i="4"/>
  <c r="J44" i="4"/>
  <c r="F45" i="4" l="1"/>
  <c r="G44" i="4"/>
  <c r="H44" i="4"/>
  <c r="I45" i="4"/>
  <c r="F4" i="4"/>
  <c r="D4" i="4"/>
  <c r="G10" i="4" l="1"/>
  <c r="C6" i="4"/>
  <c r="C5" i="4"/>
  <c r="C7" i="4"/>
  <c r="H43" i="4"/>
  <c r="G43" i="4"/>
  <c r="F43" i="4"/>
  <c r="G45" i="4"/>
  <c r="H45" i="4"/>
  <c r="F44" i="4"/>
  <c r="I46" i="4"/>
  <c r="G4" i="4"/>
  <c r="G5" i="4"/>
  <c r="I43" i="4"/>
  <c r="C4" i="4"/>
  <c r="G8" i="4"/>
  <c r="H46" i="4"/>
  <c r="G12" i="4"/>
  <c r="I44" i="4"/>
  <c r="G11" i="4"/>
  <c r="G46" i="4"/>
  <c r="F46" i="4"/>
  <c r="G6" i="4"/>
  <c r="G13" i="4"/>
  <c r="G7" i="4"/>
  <c r="G9" i="4"/>
</calcChain>
</file>

<file path=xl/sharedStrings.xml><?xml version="1.0" encoding="utf-8"?>
<sst xmlns="http://schemas.openxmlformats.org/spreadsheetml/2006/main" count="510" uniqueCount="99">
  <si>
    <t>Team</t>
  </si>
  <si>
    <t>Total</t>
  </si>
  <si>
    <t>Huntleys</t>
  </si>
  <si>
    <t>Pepins</t>
  </si>
  <si>
    <t>Priors</t>
  </si>
  <si>
    <t>Woods</t>
  </si>
  <si>
    <t>Average score</t>
  </si>
  <si>
    <t>Overall score</t>
  </si>
  <si>
    <t>Week 2</t>
  </si>
  <si>
    <t>Week 1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</si>
  <si>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</si>
  <si>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</si>
  <si>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</si>
  <si>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</si>
  <si>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</si>
  <si>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</si>
  <si>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</si>
  <si>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</si>
  <si>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</si>
  <si>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</si>
  <si>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</si>
  <si>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</si>
  <si>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</si>
  <si>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</si>
  <si>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</si>
  <si>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</si>
  <si>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</si>
  <si>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</si>
  <si>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</si>
  <si>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</si>
  <si>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</si>
  <si>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</si>
  <si>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</si>
  <si>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</si>
  <si>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SubTotal</t>
  </si>
  <si>
    <t>Rank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</si>
  <si>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</si>
  <si>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</si>
  <si>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</si>
  <si>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</si>
  <si>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</si>
  <si>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</si>
  <si>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</si>
  <si>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</si>
  <si>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</si>
  <si>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</si>
  <si>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Avg score</t>
  </si>
  <si>
    <t>Highest points scored in any one round</t>
  </si>
  <si>
    <t>Weekly Stats</t>
  </si>
  <si>
    <t>League Stats</t>
  </si>
  <si>
    <t>Weekly Team Ranking</t>
  </si>
  <si>
    <t>Total points scored each week</t>
  </si>
  <si>
    <t>Enter your team names here.  The team names will remain the same throughout the league</t>
  </si>
  <si>
    <t>Enter team results in the Score Cards tab</t>
  </si>
  <si>
    <t>League Statistics are shown on the League Summary tab</t>
  </si>
  <si>
    <t>Have Fun!</t>
  </si>
  <si>
    <t>This spreadsheet has been designed by SJ Huntley, The Office Fairy</t>
  </si>
  <si>
    <t>www.office-fairy.co.uk</t>
  </si>
  <si>
    <t>It is intended for personal use</t>
  </si>
  <si>
    <t>This Quiz League spreadsheet has been designed to record the results for up to 10 teams over a period of 26 weeks (6 months).  The Score Cards allow for a maximum of 10 rounds per quiz night.</t>
  </si>
  <si>
    <t>Current Ranking</t>
  </si>
  <si>
    <t>1st</t>
  </si>
  <si>
    <t>2nd</t>
  </si>
  <si>
    <t>3rd</t>
  </si>
  <si>
    <t>4th</t>
  </si>
  <si>
    <t>Point difference</t>
  </si>
  <si>
    <t>Highest Recorded Score</t>
  </si>
  <si>
    <t>Week1</t>
  </si>
  <si>
    <t>Week2</t>
  </si>
  <si>
    <t>Week3</t>
  </si>
  <si>
    <t>Week4</t>
  </si>
  <si>
    <t>Week5</t>
  </si>
  <si>
    <t>Week6</t>
  </si>
  <si>
    <t>Week7</t>
  </si>
  <si>
    <t>Week8</t>
  </si>
  <si>
    <t>Week9</t>
  </si>
  <si>
    <t>Week10</t>
  </si>
  <si>
    <t>Week11</t>
  </si>
  <si>
    <t>Week12</t>
  </si>
  <si>
    <t>Week13</t>
  </si>
  <si>
    <t>Week14</t>
  </si>
  <si>
    <t>Week15</t>
  </si>
  <si>
    <t>Week16</t>
  </si>
  <si>
    <t>Week17</t>
  </si>
  <si>
    <t>Week18</t>
  </si>
  <si>
    <t>Week19</t>
  </si>
  <si>
    <t>Week20</t>
  </si>
  <si>
    <t>Week21</t>
  </si>
  <si>
    <t>Week22</t>
  </si>
  <si>
    <t>Week23</t>
  </si>
  <si>
    <t>Week24</t>
  </si>
  <si>
    <t>Week25</t>
  </si>
  <si>
    <t>Week26</t>
  </si>
  <si>
    <t>5th</t>
  </si>
  <si>
    <t>6th</t>
  </si>
  <si>
    <t>7th</t>
  </si>
  <si>
    <t>8th</t>
  </si>
  <si>
    <t>9th</t>
  </si>
  <si>
    <t>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</si>
</sst>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0" xfId="0" applyFont="1" applyBorder="1"/>
    <xf numFmtId="2" fontId="0" fillId="0" borderId="6" xfId="0" applyNumberFormat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/>
    <xf numFmtId="0" fontId="7" fillId="0" borderId="0" xfId="0" applyFont="1"/>
    <xf numFmtId="0" fontId="6" fillId="0" borderId="0" xfId="1"/>
    <xf numFmtId="0" fontId="8" fillId="3" borderId="5" xfId="0" applyFont="1" applyFill="1" applyBorder="1" applyProtection="1">
      <protection locked="0"/>
    </xf>
    <xf numFmtId="0" fontId="0" fillId="2" borderId="0" xfId="0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2" xfId="0" applyNumberFormat="1" applyFont="1" applyBorder="1"/>
    <xf numFmtId="164" fontId="0" fillId="0" borderId="1" xfId="0" applyNumberForma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/>
    <xf numFmtId="164" fontId="4" fillId="0" borderId="7" xfId="0" applyNumberFormat="1" applyFont="1" applyBorder="1" applyAlignment="1">
      <alignment horizontal="center" vertical="center"/>
    </xf>
    <xf numFmtId="164" fontId="4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Border="1"/>
    <xf numFmtId="164" fontId="3" fillId="0" borderId="0" xfId="0" applyNumberFormat="1" applyFont="1" applyBorder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0" xfId="0" applyNumberFormat="1" applyFont="1"/>
    <xf numFmtId="1" fontId="3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8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Weekly</a:t>
            </a:r>
            <a:r>
              <a:rPr lang="en-GB" baseline="0"/>
              <a:t> s</a:t>
            </a:r>
            <a:r>
              <a:rPr lang="en-GB"/>
              <a:t>cores</a:t>
            </a:r>
            <a:r>
              <a:rPr lang="en-GB" baseline="0"/>
              <a:t> by round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'Round info'!$B$3</c:f>
              <c:strCache>
                <c:ptCount val="1"/>
                <c:pt idx="0">
                  <c:v>R1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'Round info'!$C$2:$AB$2</c:f>
              <c:strCache>
                <c:ptCount val="2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  <c:pt idx="6">
                  <c:v>Week7</c:v>
                </c:pt>
                <c:pt idx="7">
                  <c:v>Week8</c:v>
                </c:pt>
                <c:pt idx="8">
                  <c:v>Week9</c:v>
                </c:pt>
                <c:pt idx="9">
                  <c:v>Week10</c:v>
                </c:pt>
                <c:pt idx="10">
                  <c:v>Week11</c:v>
                </c:pt>
                <c:pt idx="11">
                  <c:v>Week12</c:v>
                </c:pt>
                <c:pt idx="12">
                  <c:v>Week13</c:v>
                </c:pt>
                <c:pt idx="13">
                  <c:v>Week14</c:v>
                </c:pt>
                <c:pt idx="14">
                  <c:v>Week15</c:v>
                </c:pt>
                <c:pt idx="15">
                  <c:v>Week16</c:v>
                </c:pt>
                <c:pt idx="16">
                  <c:v>Week17</c:v>
                </c:pt>
                <c:pt idx="17">
                  <c:v>Week18</c:v>
                </c:pt>
                <c:pt idx="18">
                  <c:v>Week19</c:v>
                </c:pt>
                <c:pt idx="19">
                  <c:v>Week20</c:v>
                </c:pt>
                <c:pt idx="20">
                  <c:v>Week21</c:v>
                </c:pt>
                <c:pt idx="21">
                  <c:v>Week22</c:v>
                </c:pt>
                <c:pt idx="22">
                  <c:v>Week23</c:v>
                </c:pt>
                <c:pt idx="23">
                  <c:v>Week24</c:v>
                </c:pt>
                <c:pt idx="24">
                  <c:v>Week25</c:v>
                </c:pt>
                <c:pt idx="25">
                  <c:v>Week26</c:v>
                </c:pt>
              </c:strCache>
            </c:strRef>
          </c:cat>
          <c:val>
            <c:numRef>
              <c:f>'Round info'!$C$3:$AB$3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9-459D-A27C-02CCCFCD5FB3}"/>
            </c:ext>
          </c:extLst>
        </c:ser>
        <c:ser>
          <c:idx val="1"/>
          <c:order val="1"/>
          <c:tx>
            <c:strRef>
              <c:f>'Round info'!$B$4</c:f>
              <c:strCache>
                <c:ptCount val="1"/>
                <c:pt idx="0">
                  <c:v>R2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'Round info'!$C$2:$AB$2</c:f>
              <c:strCache>
                <c:ptCount val="2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  <c:pt idx="6">
                  <c:v>Week7</c:v>
                </c:pt>
                <c:pt idx="7">
                  <c:v>Week8</c:v>
                </c:pt>
                <c:pt idx="8">
                  <c:v>Week9</c:v>
                </c:pt>
                <c:pt idx="9">
                  <c:v>Week10</c:v>
                </c:pt>
                <c:pt idx="10">
                  <c:v>Week11</c:v>
                </c:pt>
                <c:pt idx="11">
                  <c:v>Week12</c:v>
                </c:pt>
                <c:pt idx="12">
                  <c:v>Week13</c:v>
                </c:pt>
                <c:pt idx="13">
                  <c:v>Week14</c:v>
                </c:pt>
                <c:pt idx="14">
                  <c:v>Week15</c:v>
                </c:pt>
                <c:pt idx="15">
                  <c:v>Week16</c:v>
                </c:pt>
                <c:pt idx="16">
                  <c:v>Week17</c:v>
                </c:pt>
                <c:pt idx="17">
                  <c:v>Week18</c:v>
                </c:pt>
                <c:pt idx="18">
                  <c:v>Week19</c:v>
                </c:pt>
                <c:pt idx="19">
                  <c:v>Week20</c:v>
                </c:pt>
                <c:pt idx="20">
                  <c:v>Week21</c:v>
                </c:pt>
                <c:pt idx="21">
                  <c:v>Week22</c:v>
                </c:pt>
                <c:pt idx="22">
                  <c:v>Week23</c:v>
                </c:pt>
                <c:pt idx="23">
                  <c:v>Week24</c:v>
                </c:pt>
                <c:pt idx="24">
                  <c:v>Week25</c:v>
                </c:pt>
                <c:pt idx="25">
                  <c:v>Week26</c:v>
                </c:pt>
              </c:strCache>
            </c:strRef>
          </c:cat>
          <c:val>
            <c:numRef>
              <c:f>'Round info'!$C$4:$AB$4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9-459D-A27C-02CCCFCD5FB3}"/>
            </c:ext>
          </c:extLst>
        </c:ser>
        <c:ser>
          <c:idx val="2"/>
          <c:order val="2"/>
          <c:tx>
            <c:strRef>
              <c:f>'Round info'!$B$5</c:f>
              <c:strCache>
                <c:ptCount val="1"/>
                <c:pt idx="0">
                  <c:v>R3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'Round info'!$C$2:$AB$2</c:f>
              <c:strCache>
                <c:ptCount val="2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  <c:pt idx="6">
                  <c:v>Week7</c:v>
                </c:pt>
                <c:pt idx="7">
                  <c:v>Week8</c:v>
                </c:pt>
                <c:pt idx="8">
                  <c:v>Week9</c:v>
                </c:pt>
                <c:pt idx="9">
                  <c:v>Week10</c:v>
                </c:pt>
                <c:pt idx="10">
                  <c:v>Week11</c:v>
                </c:pt>
                <c:pt idx="11">
                  <c:v>Week12</c:v>
                </c:pt>
                <c:pt idx="12">
                  <c:v>Week13</c:v>
                </c:pt>
                <c:pt idx="13">
                  <c:v>Week14</c:v>
                </c:pt>
                <c:pt idx="14">
                  <c:v>Week15</c:v>
                </c:pt>
                <c:pt idx="15">
                  <c:v>Week16</c:v>
                </c:pt>
                <c:pt idx="16">
                  <c:v>Week17</c:v>
                </c:pt>
                <c:pt idx="17">
                  <c:v>Week18</c:v>
                </c:pt>
                <c:pt idx="18">
                  <c:v>Week19</c:v>
                </c:pt>
                <c:pt idx="19">
                  <c:v>Week20</c:v>
                </c:pt>
                <c:pt idx="20">
                  <c:v>Week21</c:v>
                </c:pt>
                <c:pt idx="21">
                  <c:v>Week22</c:v>
                </c:pt>
                <c:pt idx="22">
                  <c:v>Week23</c:v>
                </c:pt>
                <c:pt idx="23">
                  <c:v>Week24</c:v>
                </c:pt>
                <c:pt idx="24">
                  <c:v>Week25</c:v>
                </c:pt>
                <c:pt idx="25">
                  <c:v>Week26</c:v>
                </c:pt>
              </c:strCache>
            </c:strRef>
          </c:cat>
          <c:val>
            <c:numRef>
              <c:f>'Round info'!$C$5:$AB$5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49-459D-A27C-02CCCFCD5FB3}"/>
            </c:ext>
          </c:extLst>
        </c:ser>
        <c:ser>
          <c:idx val="3"/>
          <c:order val="3"/>
          <c:tx>
            <c:strRef>
              <c:f>'Round info'!$B$6</c:f>
              <c:strCache>
                <c:ptCount val="1"/>
                <c:pt idx="0">
                  <c:v>R4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'Round info'!$C$2:$AB$2</c:f>
              <c:strCache>
                <c:ptCount val="2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  <c:pt idx="6">
                  <c:v>Week7</c:v>
                </c:pt>
                <c:pt idx="7">
                  <c:v>Week8</c:v>
                </c:pt>
                <c:pt idx="8">
                  <c:v>Week9</c:v>
                </c:pt>
                <c:pt idx="9">
                  <c:v>Week10</c:v>
                </c:pt>
                <c:pt idx="10">
                  <c:v>Week11</c:v>
                </c:pt>
                <c:pt idx="11">
                  <c:v>Week12</c:v>
                </c:pt>
                <c:pt idx="12">
                  <c:v>Week13</c:v>
                </c:pt>
                <c:pt idx="13">
                  <c:v>Week14</c:v>
                </c:pt>
                <c:pt idx="14">
                  <c:v>Week15</c:v>
                </c:pt>
                <c:pt idx="15">
                  <c:v>Week16</c:v>
                </c:pt>
                <c:pt idx="16">
                  <c:v>Week17</c:v>
                </c:pt>
                <c:pt idx="17">
                  <c:v>Week18</c:v>
                </c:pt>
                <c:pt idx="18">
                  <c:v>Week19</c:v>
                </c:pt>
                <c:pt idx="19">
                  <c:v>Week20</c:v>
                </c:pt>
                <c:pt idx="20">
                  <c:v>Week21</c:v>
                </c:pt>
                <c:pt idx="21">
                  <c:v>Week22</c:v>
                </c:pt>
                <c:pt idx="22">
                  <c:v>Week23</c:v>
                </c:pt>
                <c:pt idx="23">
                  <c:v>Week24</c:v>
                </c:pt>
                <c:pt idx="24">
                  <c:v>Week25</c:v>
                </c:pt>
                <c:pt idx="25">
                  <c:v>Week26</c:v>
                </c:pt>
              </c:strCache>
            </c:strRef>
          </c:cat>
          <c:val>
            <c:numRef>
              <c:f>'Round info'!$C$6:$AB$6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49-459D-A27C-02CCCFCD5FB3}"/>
            </c:ext>
          </c:extLst>
        </c:ser>
        <c:ser>
          <c:idx val="4"/>
          <c:order val="4"/>
          <c:tx>
            <c:strRef>
              <c:f>'Round info'!$B$7</c:f>
              <c:strCache>
                <c:ptCount val="1"/>
                <c:pt idx="0">
                  <c:v>R5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'Round info'!$C$2:$AB$2</c:f>
              <c:strCache>
                <c:ptCount val="2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  <c:pt idx="6">
                  <c:v>Week7</c:v>
                </c:pt>
                <c:pt idx="7">
                  <c:v>Week8</c:v>
                </c:pt>
                <c:pt idx="8">
                  <c:v>Week9</c:v>
                </c:pt>
                <c:pt idx="9">
                  <c:v>Week10</c:v>
                </c:pt>
                <c:pt idx="10">
                  <c:v>Week11</c:v>
                </c:pt>
                <c:pt idx="11">
                  <c:v>Week12</c:v>
                </c:pt>
                <c:pt idx="12">
                  <c:v>Week13</c:v>
                </c:pt>
                <c:pt idx="13">
                  <c:v>Week14</c:v>
                </c:pt>
                <c:pt idx="14">
                  <c:v>Week15</c:v>
                </c:pt>
                <c:pt idx="15">
                  <c:v>Week16</c:v>
                </c:pt>
                <c:pt idx="16">
                  <c:v>Week17</c:v>
                </c:pt>
                <c:pt idx="17">
                  <c:v>Week18</c:v>
                </c:pt>
                <c:pt idx="18">
                  <c:v>Week19</c:v>
                </c:pt>
                <c:pt idx="19">
                  <c:v>Week20</c:v>
                </c:pt>
                <c:pt idx="20">
                  <c:v>Week21</c:v>
                </c:pt>
                <c:pt idx="21">
                  <c:v>Week22</c:v>
                </c:pt>
                <c:pt idx="22">
                  <c:v>Week23</c:v>
                </c:pt>
                <c:pt idx="23">
                  <c:v>Week24</c:v>
                </c:pt>
                <c:pt idx="24">
                  <c:v>Week25</c:v>
                </c:pt>
                <c:pt idx="25">
                  <c:v>Week26</c:v>
                </c:pt>
              </c:strCache>
            </c:strRef>
          </c:cat>
          <c:val>
            <c:numRef>
              <c:f>'Round info'!$C$7:$AB$7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49-459D-A27C-02CCCFCD5FB3}"/>
            </c:ext>
          </c:extLst>
        </c:ser>
        <c:ser>
          <c:idx val="5"/>
          <c:order val="5"/>
          <c:tx>
            <c:strRef>
              <c:f>'Round info'!$B$8</c:f>
              <c:strCache>
                <c:ptCount val="1"/>
                <c:pt idx="0">
                  <c:v>R6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'Round info'!$C$2:$AB$2</c:f>
              <c:strCache>
                <c:ptCount val="2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  <c:pt idx="6">
                  <c:v>Week7</c:v>
                </c:pt>
                <c:pt idx="7">
                  <c:v>Week8</c:v>
                </c:pt>
                <c:pt idx="8">
                  <c:v>Week9</c:v>
                </c:pt>
                <c:pt idx="9">
                  <c:v>Week10</c:v>
                </c:pt>
                <c:pt idx="10">
                  <c:v>Week11</c:v>
                </c:pt>
                <c:pt idx="11">
                  <c:v>Week12</c:v>
                </c:pt>
                <c:pt idx="12">
                  <c:v>Week13</c:v>
                </c:pt>
                <c:pt idx="13">
                  <c:v>Week14</c:v>
                </c:pt>
                <c:pt idx="14">
                  <c:v>Week15</c:v>
                </c:pt>
                <c:pt idx="15">
                  <c:v>Week16</c:v>
                </c:pt>
                <c:pt idx="16">
                  <c:v>Week17</c:v>
                </c:pt>
                <c:pt idx="17">
                  <c:v>Week18</c:v>
                </c:pt>
                <c:pt idx="18">
                  <c:v>Week19</c:v>
                </c:pt>
                <c:pt idx="19">
                  <c:v>Week20</c:v>
                </c:pt>
                <c:pt idx="20">
                  <c:v>Week21</c:v>
                </c:pt>
                <c:pt idx="21">
                  <c:v>Week22</c:v>
                </c:pt>
                <c:pt idx="22">
                  <c:v>Week23</c:v>
                </c:pt>
                <c:pt idx="23">
                  <c:v>Week24</c:v>
                </c:pt>
                <c:pt idx="24">
                  <c:v>Week25</c:v>
                </c:pt>
                <c:pt idx="25">
                  <c:v>Week26</c:v>
                </c:pt>
              </c:strCache>
            </c:strRef>
          </c:cat>
          <c:val>
            <c:numRef>
              <c:f>'Round info'!$C$8:$AB$8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49-459D-A27C-02CCCFCD5FB3}"/>
            </c:ext>
          </c:extLst>
        </c:ser>
        <c:ser>
          <c:idx val="6"/>
          <c:order val="6"/>
          <c:tx>
            <c:strRef>
              <c:f>'Round info'!$B$9</c:f>
              <c:strCache>
                <c:ptCount val="1"/>
                <c:pt idx="0">
                  <c:v>R7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'Round info'!$C$2:$AB$2</c:f>
              <c:strCache>
                <c:ptCount val="2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  <c:pt idx="6">
                  <c:v>Week7</c:v>
                </c:pt>
                <c:pt idx="7">
                  <c:v>Week8</c:v>
                </c:pt>
                <c:pt idx="8">
                  <c:v>Week9</c:v>
                </c:pt>
                <c:pt idx="9">
                  <c:v>Week10</c:v>
                </c:pt>
                <c:pt idx="10">
                  <c:v>Week11</c:v>
                </c:pt>
                <c:pt idx="11">
                  <c:v>Week12</c:v>
                </c:pt>
                <c:pt idx="12">
                  <c:v>Week13</c:v>
                </c:pt>
                <c:pt idx="13">
                  <c:v>Week14</c:v>
                </c:pt>
                <c:pt idx="14">
                  <c:v>Week15</c:v>
                </c:pt>
                <c:pt idx="15">
                  <c:v>Week16</c:v>
                </c:pt>
                <c:pt idx="16">
                  <c:v>Week17</c:v>
                </c:pt>
                <c:pt idx="17">
                  <c:v>Week18</c:v>
                </c:pt>
                <c:pt idx="18">
                  <c:v>Week19</c:v>
                </c:pt>
                <c:pt idx="19">
                  <c:v>Week20</c:v>
                </c:pt>
                <c:pt idx="20">
                  <c:v>Week21</c:v>
                </c:pt>
                <c:pt idx="21">
                  <c:v>Week22</c:v>
                </c:pt>
                <c:pt idx="22">
                  <c:v>Week23</c:v>
                </c:pt>
                <c:pt idx="23">
                  <c:v>Week24</c:v>
                </c:pt>
                <c:pt idx="24">
                  <c:v>Week25</c:v>
                </c:pt>
                <c:pt idx="25">
                  <c:v>Week26</c:v>
                </c:pt>
              </c:strCache>
            </c:strRef>
          </c:cat>
          <c:val>
            <c:numRef>
              <c:f>'Round info'!$C$9:$AB$9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49-459D-A27C-02CCCFCD5FB3}"/>
            </c:ext>
          </c:extLst>
        </c:ser>
        <c:ser>
          <c:idx val="7"/>
          <c:order val="7"/>
          <c:tx>
            <c:strRef>
              <c:f>'Round info'!$B$10</c:f>
              <c:strCache>
                <c:ptCount val="1"/>
                <c:pt idx="0">
                  <c:v>R8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'Round info'!$C$2:$AB$2</c:f>
              <c:strCache>
                <c:ptCount val="2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  <c:pt idx="6">
                  <c:v>Week7</c:v>
                </c:pt>
                <c:pt idx="7">
                  <c:v>Week8</c:v>
                </c:pt>
                <c:pt idx="8">
                  <c:v>Week9</c:v>
                </c:pt>
                <c:pt idx="9">
                  <c:v>Week10</c:v>
                </c:pt>
                <c:pt idx="10">
                  <c:v>Week11</c:v>
                </c:pt>
                <c:pt idx="11">
                  <c:v>Week12</c:v>
                </c:pt>
                <c:pt idx="12">
                  <c:v>Week13</c:v>
                </c:pt>
                <c:pt idx="13">
                  <c:v>Week14</c:v>
                </c:pt>
                <c:pt idx="14">
                  <c:v>Week15</c:v>
                </c:pt>
                <c:pt idx="15">
                  <c:v>Week16</c:v>
                </c:pt>
                <c:pt idx="16">
                  <c:v>Week17</c:v>
                </c:pt>
                <c:pt idx="17">
                  <c:v>Week18</c:v>
                </c:pt>
                <c:pt idx="18">
                  <c:v>Week19</c:v>
                </c:pt>
                <c:pt idx="19">
                  <c:v>Week20</c:v>
                </c:pt>
                <c:pt idx="20">
                  <c:v>Week21</c:v>
                </c:pt>
                <c:pt idx="21">
                  <c:v>Week22</c:v>
                </c:pt>
                <c:pt idx="22">
                  <c:v>Week23</c:v>
                </c:pt>
                <c:pt idx="23">
                  <c:v>Week24</c:v>
                </c:pt>
                <c:pt idx="24">
                  <c:v>Week25</c:v>
                </c:pt>
                <c:pt idx="25">
                  <c:v>Week26</c:v>
                </c:pt>
              </c:strCache>
            </c:strRef>
          </c:cat>
          <c:val>
            <c:numRef>
              <c:f>'Round info'!$C$10:$AB$10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49-459D-A27C-02CCCFCD5FB3}"/>
            </c:ext>
          </c:extLst>
        </c:ser>
        <c:ser>
          <c:idx val="8"/>
          <c:order val="8"/>
          <c:tx>
            <c:strRef>
              <c:f>'Round info'!$B$11</c:f>
              <c:strCache>
                <c:ptCount val="1"/>
                <c:pt idx="0">
                  <c:v>R9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'Round info'!$C$2:$AB$2</c:f>
              <c:strCache>
                <c:ptCount val="2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  <c:pt idx="6">
                  <c:v>Week7</c:v>
                </c:pt>
                <c:pt idx="7">
                  <c:v>Week8</c:v>
                </c:pt>
                <c:pt idx="8">
                  <c:v>Week9</c:v>
                </c:pt>
                <c:pt idx="9">
                  <c:v>Week10</c:v>
                </c:pt>
                <c:pt idx="10">
                  <c:v>Week11</c:v>
                </c:pt>
                <c:pt idx="11">
                  <c:v>Week12</c:v>
                </c:pt>
                <c:pt idx="12">
                  <c:v>Week13</c:v>
                </c:pt>
                <c:pt idx="13">
                  <c:v>Week14</c:v>
                </c:pt>
                <c:pt idx="14">
                  <c:v>Week15</c:v>
                </c:pt>
                <c:pt idx="15">
                  <c:v>Week16</c:v>
                </c:pt>
                <c:pt idx="16">
                  <c:v>Week17</c:v>
                </c:pt>
                <c:pt idx="17">
                  <c:v>Week18</c:v>
                </c:pt>
                <c:pt idx="18">
                  <c:v>Week19</c:v>
                </c:pt>
                <c:pt idx="19">
                  <c:v>Week20</c:v>
                </c:pt>
                <c:pt idx="20">
                  <c:v>Week21</c:v>
                </c:pt>
                <c:pt idx="21">
                  <c:v>Week22</c:v>
                </c:pt>
                <c:pt idx="22">
                  <c:v>Week23</c:v>
                </c:pt>
                <c:pt idx="23">
                  <c:v>Week24</c:v>
                </c:pt>
                <c:pt idx="24">
                  <c:v>Week25</c:v>
                </c:pt>
                <c:pt idx="25">
                  <c:v>Week26</c:v>
                </c:pt>
              </c:strCache>
            </c:strRef>
          </c:cat>
          <c:val>
            <c:numRef>
              <c:f>'Round info'!$C$11:$AB$11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49-459D-A27C-02CCCFCD5FB3}"/>
            </c:ext>
          </c:extLst>
        </c:ser>
        <c:ser>
          <c:idx val="9"/>
          <c:order val="9"/>
          <c:tx>
            <c:strRef>
              <c:f>'Round info'!$B$12</c:f>
              <c:strCache>
                <c:ptCount val="1"/>
                <c:pt idx="0">
                  <c:v>R10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'Round info'!$C$2:$AB$2</c:f>
              <c:strCache>
                <c:ptCount val="2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  <c:pt idx="6">
                  <c:v>Week7</c:v>
                </c:pt>
                <c:pt idx="7">
                  <c:v>Week8</c:v>
                </c:pt>
                <c:pt idx="8">
                  <c:v>Week9</c:v>
                </c:pt>
                <c:pt idx="9">
                  <c:v>Week10</c:v>
                </c:pt>
                <c:pt idx="10">
                  <c:v>Week11</c:v>
                </c:pt>
                <c:pt idx="11">
                  <c:v>Week12</c:v>
                </c:pt>
                <c:pt idx="12">
                  <c:v>Week13</c:v>
                </c:pt>
                <c:pt idx="13">
                  <c:v>Week14</c:v>
                </c:pt>
                <c:pt idx="14">
                  <c:v>Week15</c:v>
                </c:pt>
                <c:pt idx="15">
                  <c:v>Week16</c:v>
                </c:pt>
                <c:pt idx="16">
                  <c:v>Week17</c:v>
                </c:pt>
                <c:pt idx="17">
                  <c:v>Week18</c:v>
                </c:pt>
                <c:pt idx="18">
                  <c:v>Week19</c:v>
                </c:pt>
                <c:pt idx="19">
                  <c:v>Week20</c:v>
                </c:pt>
                <c:pt idx="20">
                  <c:v>Week21</c:v>
                </c:pt>
                <c:pt idx="21">
                  <c:v>Week22</c:v>
                </c:pt>
                <c:pt idx="22">
                  <c:v>Week23</c:v>
                </c:pt>
                <c:pt idx="23">
                  <c:v>Week24</c:v>
                </c:pt>
                <c:pt idx="24">
                  <c:v>Week25</c:v>
                </c:pt>
                <c:pt idx="25">
                  <c:v>Week26</c:v>
                </c:pt>
              </c:strCache>
            </c:strRef>
          </c:cat>
          <c:val>
            <c:numRef>
              <c:f>'Round info'!$C$12:$AB$12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149-459D-A27C-02CCCFCD5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8790783"/>
        <c:axId val="1656958175"/>
      </c:lineChart>
      <c:catAx>
        <c:axId val="1138790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958175"/>
        <c:crosses val="autoZero"/>
        <c:auto val="1"/>
        <c:lblAlgn val="ctr"/>
        <c:lblOffset val="100"/>
        <c:noMultiLvlLbl val="0"/>
      </c:catAx>
      <c:valAx>
        <c:axId val="165695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922021</xdr:colOff>
      <xdr:row>18</xdr:row>
      <xdr:rowOff>60960</xdr:rowOff>
    </xdr:from>
    <xdr:to>
      <xdr:col>1</xdr:col>
      <xdr:colOff>2194561</xdr:colOff>
      <xdr:row>25</xdr:row>
      <xdr:rowOff>79343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666CDB-1574-4811-9B7F-580481475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1" y="4038600"/>
          <a:ext cx="1272540" cy="1298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0</xdr:row>
      <xdr:rowOff>175260</xdr:rowOff>
    </xdr:from>
    <xdr:to>
      <xdr:col>27</xdr:col>
      <xdr:colOff>144780</xdr:colOff>
      <xdr:row>13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C0657F-74EB-435C-8272-EFC36D9D1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ffice-fairy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8A4A4-D4DA-4907-B337-1EEFCD084CA6}">
  <sheetPr codeName="Sheet1"/>
  <dimension ref="A2:L23"/>
  <sheetViews>
    <sheetView showGridLines="0" showRowColHeaders="0" tabSelected="1" workbookViewId="0">
      <selection activeCell="B4" sqref="B4"/>
    </sheetView>
  </sheetViews>
  <sheetFormatPr defaultRowHeight="14.4" x14ac:dyDescent="0.3"/>
  <cols>
    <col min="2" max="2" width="34.5546875" customWidth="1"/>
  </cols>
  <sheetData>
    <row r="2" spans="1:12" s="10" customFormat="1" ht="52.8" customHeight="1" x14ac:dyDescent="0.3">
      <c r="B2" s="57" t="s">
        <v>59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6" x14ac:dyDescent="0.3">
      <c r="B3" s="11" t="s">
        <v>52</v>
      </c>
    </row>
    <row r="4" spans="1:12" ht="15.6" x14ac:dyDescent="0.3">
      <c r="A4">
        <v>1</v>
      </c>
      <c r="B4" s="13"/>
    </row>
    <row r="5" spans="1:12" ht="15.6" x14ac:dyDescent="0.3">
      <c r="A5">
        <v>2</v>
      </c>
      <c r="B5" s="13"/>
    </row>
    <row r="6" spans="1:12" ht="15.6" x14ac:dyDescent="0.3">
      <c r="A6">
        <v>3</v>
      </c>
      <c r="B6" s="13"/>
    </row>
    <row r="7" spans="1:12" ht="15.6" x14ac:dyDescent="0.3">
      <c r="A7">
        <v>4</v>
      </c>
      <c r="B7" s="13"/>
    </row>
    <row r="8" spans="1:12" ht="15.6" x14ac:dyDescent="0.3">
      <c r="A8">
        <v>5</v>
      </c>
      <c r="B8" s="13"/>
    </row>
    <row r="9" spans="1:12" ht="15.6" x14ac:dyDescent="0.3">
      <c r="A9">
        <v>6</v>
      </c>
      <c r="B9" s="13"/>
    </row>
    <row r="10" spans="1:12" ht="15.6" x14ac:dyDescent="0.3">
      <c r="A10">
        <v>7</v>
      </c>
      <c r="B10" s="13"/>
    </row>
    <row r="11" spans="1:12" ht="15.6" x14ac:dyDescent="0.3">
      <c r="A11">
        <v>8</v>
      </c>
      <c r="B11" s="13"/>
    </row>
    <row r="12" spans="1:12" ht="15.6" x14ac:dyDescent="0.3">
      <c r="A12">
        <v>9</v>
      </c>
      <c r="B12" s="13"/>
    </row>
    <row r="13" spans="1:12" ht="15.6" x14ac:dyDescent="0.3">
      <c r="A13">
        <v>10</v>
      </c>
      <c r="B13" s="13"/>
    </row>
    <row r="16" spans="1:12" ht="15.6" x14ac:dyDescent="0.3">
      <c r="B16" s="11" t="s">
        <v>53</v>
      </c>
    </row>
    <row r="17" spans="2:3" ht="15.6" x14ac:dyDescent="0.3">
      <c r="B17" s="11" t="s">
        <v>54</v>
      </c>
    </row>
    <row r="19" spans="2:3" x14ac:dyDescent="0.3">
      <c r="B19" t="s">
        <v>55</v>
      </c>
    </row>
    <row r="21" spans="2:3" x14ac:dyDescent="0.3">
      <c r="C21" t="s">
        <v>56</v>
      </c>
    </row>
    <row r="22" spans="2:3" x14ac:dyDescent="0.3">
      <c r="C22" t="s">
        <v>58</v>
      </c>
    </row>
    <row r="23" spans="2:3" x14ac:dyDescent="0.3">
      <c r="C23" s="12" t="s">
        <v>57</v>
      </c>
    </row>
  </sheetData>
  <sheetProtection algorithmName="SHA-512" hashValue="4yIvlKMlZLj+bTJcZfsy2qxudCsyqXHYZaEaq8S2ZT/LHCJt5K1hpgz8xBBvOL185YH79ZRvYShfhpgWVSpjqw==" saltValue="XgKYmpXkYpDQSzSmojBoww==" spinCount="100000" sheet="1" objects="1" scenarios="1"/>
  <mergeCells count="1">
    <mergeCell ref="B2:L2"/>
  </mergeCells>
  <hyperlinks>
    <hyperlink ref="C23" r:id="rId1" xr:uid="{C29E4457-F9F9-431A-8A89-370EE59B268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2B248-3FCD-4705-8B0B-D9BB3081E416}">
  <dimension ref="A2:AB12"/>
  <sheetViews>
    <sheetView workbookViewId="0">
      <selection activeCell="C14" sqref="C14"/>
    </sheetView>
  </sheetViews>
  <sheetFormatPr defaultRowHeight="14.4" x14ac:dyDescent="0.3"/>
  <sheetData>
    <row r="2" spans="1:28" x14ac:dyDescent="0.3">
      <c r="C2" t="s">
        <v>67</v>
      </c>
      <c r="D2" t="s">
        <v>68</v>
      </c>
      <c r="E2" t="s">
        <v>69</v>
      </c>
      <c r="F2" s="10" t="s">
        <v>70</v>
      </c>
      <c r="G2" s="10" t="s">
        <v>71</v>
      </c>
      <c r="H2" s="10" t="s">
        <v>72</v>
      </c>
      <c r="I2" s="10" t="s">
        <v>73</v>
      </c>
      <c r="J2" s="10" t="s">
        <v>74</v>
      </c>
      <c r="K2" s="10" t="s">
        <v>75</v>
      </c>
      <c r="L2" s="10" t="s">
        <v>76</v>
      </c>
      <c r="M2" s="10" t="s">
        <v>77</v>
      </c>
      <c r="N2" s="10" t="s">
        <v>78</v>
      </c>
      <c r="O2" s="10" t="s">
        <v>79</v>
      </c>
      <c r="P2" s="10" t="s">
        <v>80</v>
      </c>
      <c r="Q2" s="10" t="s">
        <v>81</v>
      </c>
      <c r="R2" s="10" t="s">
        <v>82</v>
      </c>
      <c r="S2" s="10" t="s">
        <v>83</v>
      </c>
      <c r="T2" s="10" t="s">
        <v>84</v>
      </c>
      <c r="U2" s="10" t="s">
        <v>85</v>
      </c>
      <c r="V2" s="10" t="s">
        <v>86</v>
      </c>
      <c r="W2" s="10" t="s">
        <v>87</v>
      </c>
      <c r="X2" s="10" t="s">
        <v>88</v>
      </c>
      <c r="Y2" s="10" t="s">
        <v>89</v>
      </c>
      <c r="Z2" s="10" t="s">
        <v>90</v>
      </c>
      <c r="AA2" s="10" t="s">
        <v>91</v>
      </c>
      <c r="AB2" s="10" t="s">
        <v>92</v>
      </c>
    </row>
    <row r="3" spans="1:28" x14ac:dyDescent="0.3">
      <c r="A3" t="s">
        <v>2</v>
      </c>
      <c r="B3" t="s">
        <v>36</v>
      </c>
      <c r="C3" t="str">
        <f>VLOOKUP("SubTotal",week1,2,FALSE)</f>
        <v/>
      </c>
      <c r="D3" s="10" t="str">
        <f>VLOOKUP("SubTotal",week2,2,FALSE)</f>
        <v/>
      </c>
      <c r="E3" s="10" t="str">
        <f>VLOOKUP("SubTotal",week3,2,FALSE)</f>
        <v/>
      </c>
      <c r="F3" s="10" t="str">
        <f>VLOOKUP("SubTotal",week4,2,FALSE)</f>
        <v/>
      </c>
      <c r="G3" s="10" t="str">
        <f>VLOOKUP("SubTotal",week5,2,FALSE)</f>
        <v/>
      </c>
      <c r="H3" s="10" t="str">
        <f>VLOOKUP("SubTotal",week6,2,FALSE)</f>
        <v/>
      </c>
      <c r="I3" s="10" t="str">
        <f>VLOOKUP("SubTotal",week7,2,FALSE)</f>
        <v/>
      </c>
      <c r="J3" s="10" t="str">
        <f>VLOOKUP("SubTotal",week8,2,FALSE)</f>
        <v/>
      </c>
      <c r="K3" s="10" t="str">
        <f>VLOOKUP("SubTotal",week9,2,FALSE)</f>
        <v/>
      </c>
      <c r="L3" s="10" t="str">
        <f>VLOOKUP("SubTotal",week10,2,FALSE)</f>
        <v/>
      </c>
      <c r="M3" s="10" t="str">
        <f>VLOOKUP("SubTotal",week11,2,FALSE)</f>
        <v/>
      </c>
      <c r="N3" s="10" t="str">
        <f>VLOOKUP("SubTotal",week12,2,FALSE)</f>
        <v/>
      </c>
      <c r="O3" s="10" t="str">
        <f>VLOOKUP("SubTotal",week13,2,FALSE)</f>
        <v/>
      </c>
      <c r="P3" s="10" t="str">
        <f>VLOOKUP("SubTotal",week14,2,FALSE)</f>
        <v/>
      </c>
      <c r="Q3" s="10" t="str">
        <f>VLOOKUP("SubTotal",week15,2,FALSE)</f>
        <v/>
      </c>
      <c r="R3" s="10" t="str">
        <f>VLOOKUP("SubTotal",week16,2,FALSE)</f>
        <v/>
      </c>
      <c r="S3" s="10" t="str">
        <f>VLOOKUP("SubTotal",week17,2,FALSE)</f>
        <v/>
      </c>
      <c r="T3" s="10" t="str">
        <f>VLOOKUP("SubTotal",week18,2,FALSE)</f>
        <v/>
      </c>
      <c r="U3" s="10" t="str">
        <f>VLOOKUP("SubTotal",week19,2,FALSE)</f>
        <v/>
      </c>
      <c r="V3" s="10" t="str">
        <f>VLOOKUP("SubTotal",week20,2,FALSE)</f>
        <v/>
      </c>
      <c r="W3" s="10" t="str">
        <f>VLOOKUP("SubTotal",week21,2,FALSE)</f>
        <v/>
      </c>
      <c r="X3" s="10" t="str">
        <f>VLOOKUP("SubTotal",week22,2,FALSE)</f>
        <v/>
      </c>
      <c r="Y3" s="10" t="str">
        <f>VLOOKUP("SubTotal",week23,2,FALSE)</f>
        <v/>
      </c>
      <c r="Z3" s="10" t="str">
        <f>VLOOKUP("SubTotal",week24,2,FALSE)</f>
        <v/>
      </c>
      <c r="AA3" s="10" t="str">
        <f>VLOOKUP("SubTotal",week25,2,FALSE)</f>
        <v/>
      </c>
      <c r="AB3" s="10" t="str">
        <f>VLOOKUP("SubTotal",week26,2,FALSE)</f>
        <v/>
      </c>
    </row>
    <row r="4" spans="1:28" x14ac:dyDescent="0.3">
      <c r="A4" t="s">
        <v>3</v>
      </c>
      <c r="B4" t="s">
        <v>37</v>
      </c>
      <c r="C4" s="10" t="str">
        <f>VLOOKUP("SubTotal",week1,3,FALSE)</f>
        <v/>
      </c>
      <c r="D4" s="10" t="str">
        <f>VLOOKUP("SubTotal",week2,3,FALSE)</f>
        <v/>
      </c>
      <c r="E4" s="10" t="str">
        <f>VLOOKUP("SubTotal",week3,3,FALSE)</f>
        <v/>
      </c>
      <c r="F4" s="10" t="str">
        <f>VLOOKUP("SubTotal",week4,3,FALSE)</f>
        <v/>
      </c>
      <c r="G4" s="10" t="str">
        <f>VLOOKUP("SubTotal",week5,3,FALSE)</f>
        <v/>
      </c>
      <c r="H4" s="10" t="str">
        <f>VLOOKUP("SubTotal",week6,3,FALSE)</f>
        <v/>
      </c>
      <c r="I4" s="10" t="str">
        <f>VLOOKUP("SubTotal",week7,3,FALSE)</f>
        <v/>
      </c>
      <c r="J4" s="10" t="str">
        <f>VLOOKUP("SubTotal",week8,3,FALSE)</f>
        <v/>
      </c>
      <c r="K4" s="10" t="str">
        <f>VLOOKUP("SubTotal",week9,3,FALSE)</f>
        <v/>
      </c>
      <c r="L4" s="10" t="str">
        <f>VLOOKUP("SubTotal",week10,3,FALSE)</f>
        <v/>
      </c>
      <c r="M4" s="10" t="str">
        <f>VLOOKUP("SubTotal",week11,3,FALSE)</f>
        <v/>
      </c>
      <c r="N4" s="10" t="str">
        <f>VLOOKUP("SubTotal",week12,3,FALSE)</f>
        <v/>
      </c>
      <c r="O4" s="10" t="str">
        <f>VLOOKUP("SubTotal",week13,3,FALSE)</f>
        <v/>
      </c>
      <c r="P4" s="10" t="str">
        <f>VLOOKUP("SubTotal",week14,3,FALSE)</f>
        <v/>
      </c>
      <c r="Q4" s="10" t="str">
        <f>VLOOKUP("SubTotal",week15,3,FALSE)</f>
        <v/>
      </c>
      <c r="R4" s="10" t="str">
        <f>VLOOKUP("SubTotal",week16,3,FALSE)</f>
        <v/>
      </c>
      <c r="S4" s="10" t="str">
        <f>VLOOKUP("SubTotal",week17,3,FALSE)</f>
        <v/>
      </c>
      <c r="T4" s="10" t="str">
        <f>VLOOKUP("SubTotal",week18,3,FALSE)</f>
        <v/>
      </c>
      <c r="U4" s="10" t="str">
        <f>VLOOKUP("SubTotal",week19,3,FALSE)</f>
        <v/>
      </c>
      <c r="V4" s="10" t="str">
        <f>VLOOKUP("SubTotal",week20,3,FALSE)</f>
        <v/>
      </c>
      <c r="W4" s="10" t="str">
        <f>VLOOKUP("SubTotal",week21,3,FALSE)</f>
        <v/>
      </c>
      <c r="X4" s="10" t="str">
        <f>VLOOKUP("SubTotal",week22,3,FALSE)</f>
        <v/>
      </c>
      <c r="Y4" s="10" t="str">
        <f>VLOOKUP("SubTotal",week23,3,FALSE)</f>
        <v/>
      </c>
      <c r="Z4" s="10" t="str">
        <f>VLOOKUP("SubTotal",week24,3,FALSE)</f>
        <v/>
      </c>
      <c r="AA4" s="10" t="str">
        <f>VLOOKUP("SubTotal",week25,3,FALSE)</f>
        <v/>
      </c>
      <c r="AB4" s="10" t="str">
        <f>VLOOKUP("SubTotal",week26,3,FALSE)</f>
        <v/>
      </c>
    </row>
    <row r="5" spans="1:28" x14ac:dyDescent="0.3">
      <c r="A5" t="s">
        <v>4</v>
      </c>
      <c r="B5" t="s">
        <v>38</v>
      </c>
      <c r="C5" s="10" t="str">
        <f>VLOOKUP("SubTotal",week1,4,FALSE)</f>
        <v/>
      </c>
      <c r="D5" s="10" t="str">
        <f>VLOOKUP("SubTotal",week2,4,FALSE)</f>
        <v/>
      </c>
      <c r="E5" s="10" t="str">
        <f>VLOOKUP("SubTotal",week3,4,FALSE)</f>
        <v/>
      </c>
      <c r="F5" s="10" t="str">
        <f>VLOOKUP("SubTotal",week4,4,FALSE)</f>
        <v/>
      </c>
      <c r="G5" s="10" t="str">
        <f>VLOOKUP("SubTotal",week5,4,FALSE)</f>
        <v/>
      </c>
      <c r="H5" s="10" t="str">
        <f>VLOOKUP("SubTotal",week6,4,FALSE)</f>
        <v/>
      </c>
      <c r="I5" s="10" t="str">
        <f>VLOOKUP("SubTotal",week7,4,FALSE)</f>
        <v/>
      </c>
      <c r="J5" s="10" t="str">
        <f>VLOOKUP("SubTotal",week8,4,FALSE)</f>
        <v/>
      </c>
      <c r="K5" s="10" t="str">
        <f>VLOOKUP("SubTotal",week9,4,FALSE)</f>
        <v/>
      </c>
      <c r="L5" s="10" t="str">
        <f>VLOOKUP("SubTotal",week10,4,FALSE)</f>
        <v/>
      </c>
      <c r="M5" s="10" t="str">
        <f>VLOOKUP("SubTotal",week11,4,FALSE)</f>
        <v/>
      </c>
      <c r="N5" s="10" t="str">
        <f>VLOOKUP("SubTotal",week12,4,FALSE)</f>
        <v/>
      </c>
      <c r="O5" s="10" t="str">
        <f>VLOOKUP("SubTotal",week13,4,FALSE)</f>
        <v/>
      </c>
      <c r="P5" s="10" t="str">
        <f>VLOOKUP("SubTotal",week14,4,FALSE)</f>
        <v/>
      </c>
      <c r="Q5" s="10" t="str">
        <f>VLOOKUP("SubTotal",week15,4,FALSE)</f>
        <v/>
      </c>
      <c r="R5" s="10" t="str">
        <f>VLOOKUP("SubTotal",week16,4,FALSE)</f>
        <v/>
      </c>
      <c r="S5" s="10" t="str">
        <f>VLOOKUP("SubTotal",week17,4,FALSE)</f>
        <v/>
      </c>
      <c r="T5" s="10" t="str">
        <f>VLOOKUP("SubTotal",week18,4,FALSE)</f>
        <v/>
      </c>
      <c r="U5" s="10" t="str">
        <f>VLOOKUP("SubTotal",week19,4,FALSE)</f>
        <v/>
      </c>
      <c r="V5" s="10" t="str">
        <f>VLOOKUP("SubTotal",week20,4,FALSE)</f>
        <v/>
      </c>
      <c r="W5" s="10" t="str">
        <f>VLOOKUP("SubTotal",week21,4,FALSE)</f>
        <v/>
      </c>
      <c r="X5" s="10" t="str">
        <f>VLOOKUP("SubTotal",week22,4,FALSE)</f>
        <v/>
      </c>
      <c r="Y5" s="10" t="str">
        <f>VLOOKUP("SubTotal",week23,4,FALSE)</f>
        <v/>
      </c>
      <c r="Z5" s="10" t="str">
        <f>VLOOKUP("SubTotal",week24,4,FALSE)</f>
        <v/>
      </c>
      <c r="AA5" s="10" t="str">
        <f>VLOOKUP("SubTotal",week25,4,FALSE)</f>
        <v/>
      </c>
      <c r="AB5" s="10" t="str">
        <f>VLOOKUP("SubTotal",week26,4,FALSE)</f>
        <v/>
      </c>
    </row>
    <row r="6" spans="1:28" x14ac:dyDescent="0.3">
      <c r="A6" t="s">
        <v>5</v>
      </c>
      <c r="B6" t="s">
        <v>39</v>
      </c>
      <c r="C6" s="10" t="str">
        <f>VLOOKUP("SubTotal",week1,5,FALSE)</f>
        <v/>
      </c>
      <c r="D6" s="10" t="str">
        <f>VLOOKUP("SubTotal",week2,5,FALSE)</f>
        <v/>
      </c>
      <c r="E6" s="10" t="str">
        <f>VLOOKUP("SubTotal",week3,5,FALSE)</f>
        <v/>
      </c>
      <c r="F6" s="10" t="str">
        <f>VLOOKUP("SubTotal",week4,5,FALSE)</f>
        <v/>
      </c>
      <c r="G6" s="10" t="str">
        <f>VLOOKUP("SubTotal",week5,5,FALSE)</f>
        <v/>
      </c>
      <c r="H6" s="10" t="str">
        <f>VLOOKUP("SubTotal",week6,5,FALSE)</f>
        <v/>
      </c>
      <c r="I6" s="10" t="str">
        <f>VLOOKUP("SubTotal",week7,5,FALSE)</f>
        <v/>
      </c>
      <c r="J6" s="10" t="str">
        <f>VLOOKUP("SubTotal",week8,5,FALSE)</f>
        <v/>
      </c>
      <c r="K6" s="10" t="str">
        <f>VLOOKUP("SubTotal",week9,5,FALSE)</f>
        <v/>
      </c>
      <c r="L6" s="10" t="str">
        <f>VLOOKUP("SubTotal",week10,5,FALSE)</f>
        <v/>
      </c>
      <c r="M6" s="10" t="str">
        <f>VLOOKUP("SubTotal",week11,5,FALSE)</f>
        <v/>
      </c>
      <c r="N6" s="10" t="str">
        <f>VLOOKUP("SubTotal",week12,5,FALSE)</f>
        <v/>
      </c>
      <c r="O6" s="10" t="str">
        <f>VLOOKUP("SubTotal",week13,5,FALSE)</f>
        <v/>
      </c>
      <c r="P6" s="10" t="str">
        <f>VLOOKUP("SubTotal",week14,5,FALSE)</f>
        <v/>
      </c>
      <c r="Q6" s="10" t="str">
        <f>VLOOKUP("SubTotal",week15,5,FALSE)</f>
        <v/>
      </c>
      <c r="R6" s="10" t="str">
        <f>VLOOKUP("SubTotal",week16,5,FALSE)</f>
        <v/>
      </c>
      <c r="S6" s="10" t="str">
        <f>VLOOKUP("SubTotal",week17,5,FALSE)</f>
        <v/>
      </c>
      <c r="T6" s="10" t="str">
        <f>VLOOKUP("SubTotal",week18,5,FALSE)</f>
        <v/>
      </c>
      <c r="U6" s="10" t="str">
        <f>VLOOKUP("SubTotal",week19,5,FALSE)</f>
        <v/>
      </c>
      <c r="V6" s="10" t="str">
        <f>VLOOKUP("SubTotal",week20,5,FALSE)</f>
        <v/>
      </c>
      <c r="W6" s="10" t="str">
        <f>VLOOKUP("SubTotal",week21,5,FALSE)</f>
        <v/>
      </c>
      <c r="X6" s="10" t="str">
        <f>VLOOKUP("SubTotal",week22,5,FALSE)</f>
        <v/>
      </c>
      <c r="Y6" s="10" t="str">
        <f>VLOOKUP("SubTotal",week23,5,FALSE)</f>
        <v/>
      </c>
      <c r="Z6" s="10" t="str">
        <f>VLOOKUP("SubTotal",week24,5,FALSE)</f>
        <v/>
      </c>
      <c r="AA6" s="10" t="str">
        <f>VLOOKUP("SubTotal",week25,5,FALSE)</f>
        <v/>
      </c>
      <c r="AB6" s="10" t="str">
        <f>VLOOKUP("SubTotal",week26,5,FALSE)</f>
        <v/>
      </c>
    </row>
    <row r="7" spans="1:28" x14ac:dyDescent="0.3">
      <c r="B7" s="10" t="s">
        <v>40</v>
      </c>
      <c r="C7" s="10" t="str">
        <f>VLOOKUP("SubTotal",week1,6,FALSE)</f>
        <v/>
      </c>
      <c r="D7" s="10" t="str">
        <f>VLOOKUP("SubTotal",week2,6,FALSE)</f>
        <v/>
      </c>
      <c r="E7" s="10" t="str">
        <f>VLOOKUP("SubTotal",week3,6,FALSE)</f>
        <v/>
      </c>
      <c r="F7" s="10" t="str">
        <f>VLOOKUP("SubTotal",week4,6,FALSE)</f>
        <v/>
      </c>
      <c r="G7" s="10" t="str">
        <f>VLOOKUP("SubTotal",week5,6,FALSE)</f>
        <v/>
      </c>
      <c r="H7" s="10" t="str">
        <f>VLOOKUP("SubTotal",week6,6,FALSE)</f>
        <v/>
      </c>
      <c r="I7" s="10" t="str">
        <f>VLOOKUP("SubTotal",week7,6,FALSE)</f>
        <v/>
      </c>
      <c r="J7" s="10" t="str">
        <f>VLOOKUP("SubTotal",week8,6,FALSE)</f>
        <v/>
      </c>
      <c r="K7" s="10" t="str">
        <f>VLOOKUP("SubTotal",week9,6,FALSE)</f>
        <v/>
      </c>
      <c r="L7" s="10" t="str">
        <f>VLOOKUP("SubTotal",week10,6,FALSE)</f>
        <v/>
      </c>
      <c r="M7" s="10" t="str">
        <f>VLOOKUP("SubTotal",week11,6,FALSE)</f>
        <v/>
      </c>
      <c r="N7" s="10" t="str">
        <f>VLOOKUP("SubTotal",week12,6,FALSE)</f>
        <v/>
      </c>
      <c r="O7" s="10" t="str">
        <f>VLOOKUP("SubTotal",week13,6,FALSE)</f>
        <v/>
      </c>
      <c r="P7" s="10" t="str">
        <f>VLOOKUP("SubTotal",week14,6,FALSE)</f>
        <v/>
      </c>
      <c r="Q7" s="10" t="str">
        <f>VLOOKUP("SubTotal",week15,6,FALSE)</f>
        <v/>
      </c>
      <c r="R7" s="10" t="str">
        <f>VLOOKUP("SubTotal",week16,6,FALSE)</f>
        <v/>
      </c>
      <c r="S7" s="10" t="str">
        <f>VLOOKUP("SubTotal",week17,6,FALSE)</f>
        <v/>
      </c>
      <c r="T7" s="10" t="str">
        <f>VLOOKUP("SubTotal",week18,6,FALSE)</f>
        <v/>
      </c>
      <c r="U7" s="10" t="str">
        <f>VLOOKUP("SubTotal",week19,6,FALSE)</f>
        <v/>
      </c>
      <c r="V7" s="10" t="str">
        <f>VLOOKUP("SubTotal",week20,6,FALSE)</f>
        <v/>
      </c>
      <c r="W7" s="10" t="str">
        <f>VLOOKUP("SubTotal",week21,6,FALSE)</f>
        <v/>
      </c>
      <c r="X7" s="10" t="str">
        <f>VLOOKUP("SubTotal",week22,6,FALSE)</f>
        <v/>
      </c>
      <c r="Y7" s="10" t="str">
        <f>VLOOKUP("SubTotal",week23,6,FALSE)</f>
        <v/>
      </c>
      <c r="Z7" s="10" t="str">
        <f>VLOOKUP("SubTotal",week24,6,FALSE)</f>
        <v/>
      </c>
      <c r="AA7" s="10" t="str">
        <f>VLOOKUP("SubTotal",week25,6,FALSE)</f>
        <v/>
      </c>
      <c r="AB7" s="10" t="str">
        <f>VLOOKUP("SubTotal",week26,6,FALSE)</f>
        <v/>
      </c>
    </row>
    <row r="8" spans="1:28" x14ac:dyDescent="0.3">
      <c r="B8" s="10" t="s">
        <v>41</v>
      </c>
      <c r="C8" s="10" t="str">
        <f>VLOOKUP("SubTotal",week1,7,FALSE)</f>
        <v/>
      </c>
      <c r="D8" s="10" t="str">
        <f>VLOOKUP("SubTotal",week2,7,FALSE)</f>
        <v/>
      </c>
      <c r="E8" s="10" t="str">
        <f>VLOOKUP("SubTotal",week3,7,FALSE)</f>
        <v/>
      </c>
      <c r="F8" s="10" t="str">
        <f>VLOOKUP("SubTotal",week4,7,FALSE)</f>
        <v/>
      </c>
      <c r="G8" s="10" t="str">
        <f>VLOOKUP("SubTotal",week5,7,FALSE)</f>
        <v/>
      </c>
      <c r="H8" s="10" t="str">
        <f>VLOOKUP("SubTotal",week6,7,FALSE)</f>
        <v/>
      </c>
      <c r="I8" s="10" t="str">
        <f>VLOOKUP("SubTotal",week7,7,FALSE)</f>
        <v/>
      </c>
      <c r="J8" s="10" t="str">
        <f>VLOOKUP("SubTotal",week8,7,FALSE)</f>
        <v/>
      </c>
      <c r="K8" s="10" t="str">
        <f>VLOOKUP("SubTotal",week9,7,FALSE)</f>
        <v/>
      </c>
      <c r="L8" s="10" t="str">
        <f>VLOOKUP("SubTotal",week10,7,FALSE)</f>
        <v/>
      </c>
      <c r="M8" s="10" t="str">
        <f>VLOOKUP("SubTotal",week11,7,FALSE)</f>
        <v/>
      </c>
      <c r="N8" s="10" t="str">
        <f>VLOOKUP("SubTotal",week12,7,FALSE)</f>
        <v/>
      </c>
      <c r="O8" s="10" t="str">
        <f>VLOOKUP("SubTotal",week13,7,FALSE)</f>
        <v/>
      </c>
      <c r="P8" s="10" t="str">
        <f>VLOOKUP("SubTotal",week14,7,FALSE)</f>
        <v/>
      </c>
      <c r="Q8" s="10" t="str">
        <f>VLOOKUP("SubTotal",week15,7,FALSE)</f>
        <v/>
      </c>
      <c r="R8" s="10" t="str">
        <f>VLOOKUP("SubTotal",week16,7,FALSE)</f>
        <v/>
      </c>
      <c r="S8" s="10" t="str">
        <f>VLOOKUP("SubTotal",week17,7,FALSE)</f>
        <v/>
      </c>
      <c r="T8" s="10" t="str">
        <f>VLOOKUP("SubTotal",week18,7,FALSE)</f>
        <v/>
      </c>
      <c r="U8" s="10" t="str">
        <f>VLOOKUP("SubTotal",week19,7,FALSE)</f>
        <v/>
      </c>
      <c r="V8" s="10" t="str">
        <f>VLOOKUP("SubTotal",week20,7,FALSE)</f>
        <v/>
      </c>
      <c r="W8" s="10" t="str">
        <f>VLOOKUP("SubTotal",week21,7,FALSE)</f>
        <v/>
      </c>
      <c r="X8" s="10" t="str">
        <f>VLOOKUP("SubTotal",week22,7,FALSE)</f>
        <v/>
      </c>
      <c r="Y8" s="10" t="str">
        <f>VLOOKUP("SubTotal",week23,7,FALSE)</f>
        <v/>
      </c>
      <c r="Z8" s="10" t="str">
        <f>VLOOKUP("SubTotal",week24,7,FALSE)</f>
        <v/>
      </c>
      <c r="AA8" s="10" t="str">
        <f>VLOOKUP("SubTotal",week25,7,FALSE)</f>
        <v/>
      </c>
      <c r="AB8" s="10" t="str">
        <f>VLOOKUP("SubTotal",week26,7,FALSE)</f>
        <v/>
      </c>
    </row>
    <row r="9" spans="1:28" x14ac:dyDescent="0.3">
      <c r="B9" s="10" t="s">
        <v>42</v>
      </c>
      <c r="C9" s="10" t="str">
        <f>VLOOKUP("SubTotal",week1,8,FALSE)</f>
        <v/>
      </c>
      <c r="D9" s="10" t="str">
        <f>VLOOKUP("SubTotal",week2,8,FALSE)</f>
        <v/>
      </c>
      <c r="E9" s="10" t="str">
        <f>VLOOKUP("SubTotal",week3,8,FALSE)</f>
        <v/>
      </c>
      <c r="F9" s="10" t="str">
        <f>VLOOKUP("SubTotal",week4,8,FALSE)</f>
        <v/>
      </c>
      <c r="G9" s="10" t="str">
        <f>VLOOKUP("SubTotal",week5,8,FALSE)</f>
        <v/>
      </c>
      <c r="H9" s="10" t="str">
        <f>VLOOKUP("SubTotal",week6,8,FALSE)</f>
        <v/>
      </c>
      <c r="I9" s="10" t="str">
        <f>VLOOKUP("SubTotal",week7,8,FALSE)</f>
        <v/>
      </c>
      <c r="J9" s="10" t="str">
        <f>VLOOKUP("SubTotal",week8,8,FALSE)</f>
        <v/>
      </c>
      <c r="K9" s="10" t="str">
        <f>VLOOKUP("SubTotal",week9,8,FALSE)</f>
        <v/>
      </c>
      <c r="L9" s="10" t="str">
        <f>VLOOKUP("SubTotal",week10,8,FALSE)</f>
        <v/>
      </c>
      <c r="M9" s="10" t="str">
        <f>VLOOKUP("SubTotal",week11,8,FALSE)</f>
        <v/>
      </c>
      <c r="N9" s="10" t="str">
        <f>VLOOKUP("SubTotal",week12,8,FALSE)</f>
        <v/>
      </c>
      <c r="O9" s="10" t="str">
        <f>VLOOKUP("SubTotal",week13,8,FALSE)</f>
        <v/>
      </c>
      <c r="P9" s="10" t="str">
        <f>VLOOKUP("SubTotal",week14,8,FALSE)</f>
        <v/>
      </c>
      <c r="Q9" s="10" t="str">
        <f>VLOOKUP("SubTotal",week15,8,FALSE)</f>
        <v/>
      </c>
      <c r="R9" s="10" t="str">
        <f>VLOOKUP("SubTotal",week16,8,FALSE)</f>
        <v/>
      </c>
      <c r="S9" s="10" t="str">
        <f>VLOOKUP("SubTotal",week17,8,FALSE)</f>
        <v/>
      </c>
      <c r="T9" s="10" t="str">
        <f>VLOOKUP("SubTotal",week18,8,FALSE)</f>
        <v/>
      </c>
      <c r="U9" s="10" t="str">
        <f>VLOOKUP("SubTotal",week19,8,FALSE)</f>
        <v/>
      </c>
      <c r="V9" s="10" t="str">
        <f>VLOOKUP("SubTotal",week20,8,FALSE)</f>
        <v/>
      </c>
      <c r="W9" s="10" t="str">
        <f>VLOOKUP("SubTotal",week21,8,FALSE)</f>
        <v/>
      </c>
      <c r="X9" s="10" t="str">
        <f>VLOOKUP("SubTotal",week22,8,FALSE)</f>
        <v/>
      </c>
      <c r="Y9" s="10" t="str">
        <f>VLOOKUP("SubTotal",week23,8,FALSE)</f>
        <v/>
      </c>
      <c r="Z9" s="10" t="str">
        <f>VLOOKUP("SubTotal",week24,8,FALSE)</f>
        <v/>
      </c>
      <c r="AA9" s="10" t="str">
        <f>VLOOKUP("SubTotal",week25,8,FALSE)</f>
        <v/>
      </c>
      <c r="AB9" s="10" t="str">
        <f>VLOOKUP("SubTotal",week26,8,FALSE)</f>
        <v/>
      </c>
    </row>
    <row r="10" spans="1:28" x14ac:dyDescent="0.3">
      <c r="B10" s="10" t="s">
        <v>43</v>
      </c>
      <c r="C10" s="10" t="str">
        <f>VLOOKUP("SubTotal",week1,9,FALSE)</f>
        <v/>
      </c>
      <c r="D10" s="10" t="str">
        <f>VLOOKUP("SubTotal",week2,9,FALSE)</f>
        <v/>
      </c>
      <c r="E10" s="10" t="str">
        <f>VLOOKUP("SubTotal",week3,9,FALSE)</f>
        <v/>
      </c>
      <c r="F10" s="10" t="str">
        <f>VLOOKUP("SubTotal",week4,9,FALSE)</f>
        <v/>
      </c>
      <c r="G10" s="10" t="str">
        <f>VLOOKUP("SubTotal",week5,9,FALSE)</f>
        <v/>
      </c>
      <c r="H10" s="10" t="str">
        <f>VLOOKUP("SubTotal",week6,9,FALSE)</f>
        <v/>
      </c>
      <c r="I10" s="10" t="str">
        <f>VLOOKUP("SubTotal",week7,9,FALSE)</f>
        <v/>
      </c>
      <c r="J10" s="10" t="str">
        <f>VLOOKUP("SubTotal",week8,9,FALSE)</f>
        <v/>
      </c>
      <c r="K10" s="10" t="str">
        <f>VLOOKUP("SubTotal",week9,9,FALSE)</f>
        <v/>
      </c>
      <c r="L10" s="10" t="str">
        <f>VLOOKUP("SubTotal",week10,9,FALSE)</f>
        <v/>
      </c>
      <c r="M10" s="10" t="str">
        <f>VLOOKUP("SubTotal",week11,9,FALSE)</f>
        <v/>
      </c>
      <c r="N10" s="10" t="str">
        <f>VLOOKUP("SubTotal",week12,9,FALSE)</f>
        <v/>
      </c>
      <c r="O10" s="10" t="str">
        <f>VLOOKUP("SubTotal",week13,9,FALSE)</f>
        <v/>
      </c>
      <c r="P10" s="10" t="str">
        <f>VLOOKUP("SubTotal",week14,9,FALSE)</f>
        <v/>
      </c>
      <c r="Q10" s="10" t="str">
        <f>VLOOKUP("SubTotal",week15,9,FALSE)</f>
        <v/>
      </c>
      <c r="R10" s="10" t="str">
        <f>VLOOKUP("SubTotal",week16,9,FALSE)</f>
        <v/>
      </c>
      <c r="S10" s="10" t="str">
        <f>VLOOKUP("SubTotal",week17,9,FALSE)</f>
        <v/>
      </c>
      <c r="T10" s="10" t="str">
        <f>VLOOKUP("SubTotal",week18,9,FALSE)</f>
        <v/>
      </c>
      <c r="U10" s="10" t="str">
        <f>VLOOKUP("SubTotal",week19,9,FALSE)</f>
        <v/>
      </c>
      <c r="V10" s="10" t="str">
        <f>VLOOKUP("SubTotal",week20,9,FALSE)</f>
        <v/>
      </c>
      <c r="W10" s="10" t="str">
        <f>VLOOKUP("SubTotal",week21,9,FALSE)</f>
        <v/>
      </c>
      <c r="X10" s="10" t="str">
        <f>VLOOKUP("SubTotal",week22,9,FALSE)</f>
        <v/>
      </c>
      <c r="Y10" s="10" t="str">
        <f>VLOOKUP("SubTotal",week23,9,FALSE)</f>
        <v/>
      </c>
      <c r="Z10" s="10" t="str">
        <f>VLOOKUP("SubTotal",week24,9,FALSE)</f>
        <v/>
      </c>
      <c r="AA10" s="10" t="str">
        <f>VLOOKUP("SubTotal",week25,9,FALSE)</f>
        <v/>
      </c>
      <c r="AB10" s="10" t="str">
        <f>VLOOKUP("SubTotal",week26,9,FALSE)</f>
        <v/>
      </c>
    </row>
    <row r="11" spans="1:28" x14ac:dyDescent="0.3">
      <c r="B11" s="10" t="s">
        <v>44</v>
      </c>
      <c r="C11" s="10" t="str">
        <f>VLOOKUP("SubTotal",week1,10,FALSE)</f>
        <v/>
      </c>
      <c r="D11" s="10" t="str">
        <f>VLOOKUP("SubTotal",week2,10,FALSE)</f>
        <v/>
      </c>
      <c r="E11" s="10" t="str">
        <f>VLOOKUP("SubTotal",week3,10,FALSE)</f>
        <v/>
      </c>
      <c r="F11" s="10" t="str">
        <f>VLOOKUP("SubTotal",week4,10,FALSE)</f>
        <v/>
      </c>
      <c r="G11" s="10" t="str">
        <f>VLOOKUP("SubTotal",week5,10,FALSE)</f>
        <v/>
      </c>
      <c r="H11" s="10" t="str">
        <f>VLOOKUP("SubTotal",week6,10,FALSE)</f>
        <v/>
      </c>
      <c r="I11" s="10" t="str">
        <f>VLOOKUP("SubTotal",week7,10,FALSE)</f>
        <v/>
      </c>
      <c r="J11" s="10" t="str">
        <f>VLOOKUP("SubTotal",week8,10,FALSE)</f>
        <v/>
      </c>
      <c r="K11" s="10" t="str">
        <f>VLOOKUP("SubTotal",week9,10,FALSE)</f>
        <v/>
      </c>
      <c r="L11" s="10" t="str">
        <f>VLOOKUP("SubTotal",week10,10,FALSE)</f>
        <v/>
      </c>
      <c r="M11" s="10" t="str">
        <f>VLOOKUP("SubTotal",week11,10,FALSE)</f>
        <v/>
      </c>
      <c r="N11" s="10" t="str">
        <f>VLOOKUP("SubTotal",week12,10,FALSE)</f>
        <v/>
      </c>
      <c r="O11" s="10" t="str">
        <f>VLOOKUP("SubTotal",week13,10,FALSE)</f>
        <v/>
      </c>
      <c r="P11" s="10" t="str">
        <f>VLOOKUP("SubTotal",week14,10,FALSE)</f>
        <v/>
      </c>
      <c r="Q11" s="10" t="str">
        <f>VLOOKUP("SubTotal",week15,10,FALSE)</f>
        <v/>
      </c>
      <c r="R11" s="10" t="str">
        <f>VLOOKUP("SubTotal",week16,10,FALSE)</f>
        <v/>
      </c>
      <c r="S11" s="10" t="str">
        <f>VLOOKUP("SubTotal",week17,10,FALSE)</f>
        <v/>
      </c>
      <c r="T11" s="10" t="str">
        <f>VLOOKUP("SubTotal",week18,10,FALSE)</f>
        <v/>
      </c>
      <c r="U11" s="10" t="str">
        <f>VLOOKUP("SubTotal",week19,10,FALSE)</f>
        <v/>
      </c>
      <c r="V11" s="10" t="str">
        <f>VLOOKUP("SubTotal",week20,10,FALSE)</f>
        <v/>
      </c>
      <c r="W11" s="10" t="str">
        <f>VLOOKUP("SubTotal",week21,10,FALSE)</f>
        <v/>
      </c>
      <c r="X11" s="10" t="str">
        <f>VLOOKUP("SubTotal",week22,10,FALSE)</f>
        <v/>
      </c>
      <c r="Y11" s="10" t="str">
        <f>VLOOKUP("SubTotal",week23,10,FALSE)</f>
        <v/>
      </c>
      <c r="Z11" s="10" t="str">
        <f>VLOOKUP("SubTotal",week24,10,FALSE)</f>
        <v/>
      </c>
      <c r="AA11" s="10" t="str">
        <f>VLOOKUP("SubTotal",week25,10,FALSE)</f>
        <v/>
      </c>
      <c r="AB11" s="10" t="str">
        <f>VLOOKUP("SubTotal",week26,10,FALSE)</f>
        <v/>
      </c>
    </row>
    <row r="12" spans="1:28" x14ac:dyDescent="0.3">
      <c r="B12" s="10" t="s">
        <v>45</v>
      </c>
      <c r="C12" s="10" t="str">
        <f>VLOOKUP("SubTotal",week1,11,FALSE)</f>
        <v/>
      </c>
      <c r="D12" s="10" t="str">
        <f>VLOOKUP("SubTotal",week2,11,FALSE)</f>
        <v/>
      </c>
      <c r="E12" s="10" t="str">
        <f>VLOOKUP("SubTotal",week3,11,FALSE)</f>
        <v/>
      </c>
      <c r="F12" s="10" t="str">
        <f>VLOOKUP("SubTotal",week4,11,FALSE)</f>
        <v/>
      </c>
      <c r="G12" s="10" t="str">
        <f>VLOOKUP("SubTotal",week5,11,FALSE)</f>
        <v/>
      </c>
      <c r="H12" s="10" t="str">
        <f>VLOOKUP("SubTotal",week6,11,FALSE)</f>
        <v/>
      </c>
      <c r="I12" s="10" t="str">
        <f>VLOOKUP("SubTotal",week7,11,FALSE)</f>
        <v/>
      </c>
      <c r="J12" s="10" t="str">
        <f>VLOOKUP("SubTotal",week8,11,FALSE)</f>
        <v/>
      </c>
      <c r="K12" s="10" t="str">
        <f>VLOOKUP("SubTotal",week9,11,FALSE)</f>
        <v/>
      </c>
      <c r="L12" s="10" t="str">
        <f>VLOOKUP("SubTotal",week10,11,FALSE)</f>
        <v/>
      </c>
      <c r="M12" s="10" t="str">
        <f>VLOOKUP("SubTotal",week11,11,FALSE)</f>
        <v/>
      </c>
      <c r="N12" s="10" t="str">
        <f>VLOOKUP("SubTotal",week12,11,FALSE)</f>
        <v/>
      </c>
      <c r="O12" s="10" t="str">
        <f>VLOOKUP("SubTotal",week13,11,FALSE)</f>
        <v/>
      </c>
      <c r="P12" s="10" t="str">
        <f>VLOOKUP("SubTotal",week14,11,FALSE)</f>
        <v/>
      </c>
      <c r="Q12" s="10" t="str">
        <f>VLOOKUP("SubTotal",week15,11,FALSE)</f>
        <v/>
      </c>
      <c r="R12" s="10" t="str">
        <f>VLOOKUP("SubTotal",week16,11,FALSE)</f>
        <v/>
      </c>
      <c r="S12" s="10" t="str">
        <f>VLOOKUP("SubTotal",week17,11,FALSE)</f>
        <v/>
      </c>
      <c r="T12" s="10" t="str">
        <f>VLOOKUP("SubTotal",week18,11,FALSE)</f>
        <v/>
      </c>
      <c r="U12" s="10" t="str">
        <f>VLOOKUP("SubTotal",week19,11,FALSE)</f>
        <v/>
      </c>
      <c r="V12" s="10" t="str">
        <f>VLOOKUP("SubTotal",week20,11,FALSE)</f>
        <v/>
      </c>
      <c r="W12" s="10" t="str">
        <f>VLOOKUP("SubTotal",week21,11,FALSE)</f>
        <v/>
      </c>
      <c r="X12" s="10" t="str">
        <f>VLOOKUP("SubTotal",week22,11,FALSE)</f>
        <v/>
      </c>
      <c r="Y12" s="10" t="str">
        <f>VLOOKUP("SubTotal",week23,11,FALSE)</f>
        <v/>
      </c>
      <c r="Z12" s="10" t="str">
        <f>VLOOKUP("SubTotal",week24,11,FALSE)</f>
        <v/>
      </c>
      <c r="AA12" s="10" t="str">
        <f>VLOOKUP("SubTotal",week25,11,FALSE)</f>
        <v/>
      </c>
      <c r="AB12" s="10" t="str">
        <f>VLOOKUP("SubTotal",week26,11,FALSE)</f>
        <v/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3279-B0FC-418F-95BF-3F0A790902D9}">
  <sheetPr codeName="Sheet2"/>
  <dimension ref="B2:DJ712"/>
  <sheetViews>
    <sheetView showGridLines="0" showRowColHeaders="0" zoomScaleNormal="100" workbookViewId="0"/>
  </sheetViews>
  <sheetFormatPr defaultColWidth="6.33203125" defaultRowHeight="14.4" x14ac:dyDescent="0.3"/>
  <cols>
    <col min="1" max="1" width="2.88671875" style="36" customWidth="1"/>
    <col min="2" max="2" width="9.77734375" style="36" customWidth="1"/>
    <col min="3" max="13" width="6.33203125" style="43"/>
    <col min="14" max="14" width="6.33203125" style="50"/>
    <col min="15" max="15" width="2.88671875" style="36" customWidth="1"/>
    <col min="16" max="16" width="9.77734375" style="36" customWidth="1"/>
    <col min="17" max="26" width="6.33203125" style="36"/>
    <col min="27" max="27" width="6.33203125" style="43"/>
    <col min="28" max="28" width="6.33203125" style="50"/>
    <col min="29" max="29" width="2.77734375" style="36" customWidth="1"/>
    <col min="30" max="30" width="9.77734375" style="36" customWidth="1"/>
    <col min="31" max="40" width="6.33203125" style="36"/>
    <col min="41" max="41" width="6.33203125" style="43"/>
    <col min="42" max="42" width="6.33203125" style="50"/>
    <col min="43" max="43" width="2.88671875" style="36" customWidth="1"/>
    <col min="44" max="44" width="9.77734375" style="36" customWidth="1"/>
    <col min="45" max="54" width="6.33203125" style="36"/>
    <col min="55" max="55" width="6.33203125" style="43"/>
    <col min="56" max="56" width="6.33203125" style="50"/>
    <col min="57" max="57" width="2.88671875" style="36" customWidth="1"/>
    <col min="58" max="58" width="9.77734375" style="36" customWidth="1"/>
    <col min="59" max="68" width="6.33203125" style="36"/>
    <col min="69" max="69" width="6.33203125" style="43"/>
    <col min="70" max="70" width="6.33203125" style="50"/>
    <col min="71" max="71" width="2.88671875" style="36" customWidth="1"/>
    <col min="72" max="72" width="9.77734375" style="36" customWidth="1"/>
    <col min="73" max="82" width="6.33203125" style="36"/>
    <col min="83" max="83" width="6.33203125" style="43"/>
    <col min="84" max="84" width="6.33203125" style="50"/>
    <col min="85" max="85" width="2.88671875" style="36" customWidth="1"/>
    <col min="86" max="86" width="9.77734375" style="36" customWidth="1"/>
    <col min="87" max="16384" width="6.33203125" style="36"/>
  </cols>
  <sheetData>
    <row r="2" spans="2:98" s="25" customFormat="1" x14ac:dyDescent="0.3">
      <c r="B2" s="25" t="s">
        <v>9</v>
      </c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46"/>
      <c r="P2" s="25" t="s">
        <v>12</v>
      </c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46"/>
      <c r="AD2" s="25" t="s">
        <v>16</v>
      </c>
      <c r="AE2" s="26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46"/>
      <c r="AR2" s="25" t="s">
        <v>20</v>
      </c>
      <c r="AS2" s="26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46"/>
      <c r="BF2" s="25" t="s">
        <v>24</v>
      </c>
      <c r="BG2" s="26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46"/>
      <c r="BT2" s="25" t="s">
        <v>28</v>
      </c>
      <c r="BU2" s="26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46"/>
      <c r="CH2" s="25" t="s">
        <v>32</v>
      </c>
      <c r="CI2" s="26"/>
      <c r="CJ2" s="27"/>
      <c r="CK2" s="27"/>
      <c r="CL2" s="27"/>
      <c r="CM2" s="27"/>
      <c r="CN2" s="27"/>
      <c r="CO2" s="27"/>
      <c r="CP2" s="27"/>
      <c r="CQ2" s="27"/>
      <c r="CR2" s="27"/>
      <c r="CS2" s="27"/>
    </row>
    <row r="3" spans="2:98" s="25" customFormat="1" x14ac:dyDescent="0.3">
      <c r="B3" s="28" t="s">
        <v>0</v>
      </c>
      <c r="C3" s="29" t="s">
        <v>36</v>
      </c>
      <c r="D3" s="29" t="s">
        <v>37</v>
      </c>
      <c r="E3" s="29" t="s">
        <v>38</v>
      </c>
      <c r="F3" s="29" t="s">
        <v>39</v>
      </c>
      <c r="G3" s="29" t="s">
        <v>40</v>
      </c>
      <c r="H3" s="29" t="s">
        <v>41</v>
      </c>
      <c r="I3" s="29" t="s">
        <v>42</v>
      </c>
      <c r="J3" s="29" t="s">
        <v>43</v>
      </c>
      <c r="K3" s="29" t="s">
        <v>44</v>
      </c>
      <c r="L3" s="29" t="s">
        <v>45</v>
      </c>
      <c r="M3" s="30" t="s">
        <v>1</v>
      </c>
      <c r="N3" s="47" t="s">
        <v>35</v>
      </c>
      <c r="P3" s="28" t="s">
        <v>0</v>
      </c>
      <c r="Q3" s="29" t="s">
        <v>36</v>
      </c>
      <c r="R3" s="29" t="s">
        <v>37</v>
      </c>
      <c r="S3" s="29" t="s">
        <v>38</v>
      </c>
      <c r="T3" s="29" t="s">
        <v>39</v>
      </c>
      <c r="U3" s="29" t="s">
        <v>40</v>
      </c>
      <c r="V3" s="29" t="s">
        <v>41</v>
      </c>
      <c r="W3" s="29" t="s">
        <v>42</v>
      </c>
      <c r="X3" s="29" t="s">
        <v>43</v>
      </c>
      <c r="Y3" s="29" t="s">
        <v>44</v>
      </c>
      <c r="Z3" s="29" t="s">
        <v>45</v>
      </c>
      <c r="AA3" s="30" t="s">
        <v>1</v>
      </c>
      <c r="AB3" s="47" t="s">
        <v>35</v>
      </c>
      <c r="AD3" s="28" t="s">
        <v>0</v>
      </c>
      <c r="AE3" s="29" t="s">
        <v>36</v>
      </c>
      <c r="AF3" s="29" t="s">
        <v>37</v>
      </c>
      <c r="AG3" s="29" t="s">
        <v>38</v>
      </c>
      <c r="AH3" s="29" t="s">
        <v>39</v>
      </c>
      <c r="AI3" s="29" t="s">
        <v>40</v>
      </c>
      <c r="AJ3" s="29" t="s">
        <v>41</v>
      </c>
      <c r="AK3" s="29" t="s">
        <v>42</v>
      </c>
      <c r="AL3" s="29" t="s">
        <v>43</v>
      </c>
      <c r="AM3" s="29" t="s">
        <v>44</v>
      </c>
      <c r="AN3" s="29" t="s">
        <v>45</v>
      </c>
      <c r="AO3" s="30" t="s">
        <v>1</v>
      </c>
      <c r="AP3" s="47" t="s">
        <v>35</v>
      </c>
      <c r="AQ3" s="31"/>
      <c r="AR3" s="28" t="s">
        <v>0</v>
      </c>
      <c r="AS3" s="29" t="s">
        <v>36</v>
      </c>
      <c r="AT3" s="29" t="s">
        <v>37</v>
      </c>
      <c r="AU3" s="29" t="s">
        <v>38</v>
      </c>
      <c r="AV3" s="29" t="s">
        <v>39</v>
      </c>
      <c r="AW3" s="29" t="s">
        <v>40</v>
      </c>
      <c r="AX3" s="29" t="s">
        <v>41</v>
      </c>
      <c r="AY3" s="29" t="s">
        <v>42</v>
      </c>
      <c r="AZ3" s="29" t="s">
        <v>43</v>
      </c>
      <c r="BA3" s="29" t="s">
        <v>44</v>
      </c>
      <c r="BB3" s="29" t="s">
        <v>45</v>
      </c>
      <c r="BC3" s="30" t="s">
        <v>1</v>
      </c>
      <c r="BD3" s="47" t="s">
        <v>35</v>
      </c>
      <c r="BF3" s="28" t="s">
        <v>0</v>
      </c>
      <c r="BG3" s="29" t="s">
        <v>36</v>
      </c>
      <c r="BH3" s="29" t="s">
        <v>37</v>
      </c>
      <c r="BI3" s="29" t="s">
        <v>38</v>
      </c>
      <c r="BJ3" s="29" t="s">
        <v>39</v>
      </c>
      <c r="BK3" s="29" t="s">
        <v>40</v>
      </c>
      <c r="BL3" s="29" t="s">
        <v>41</v>
      </c>
      <c r="BM3" s="29" t="s">
        <v>42</v>
      </c>
      <c r="BN3" s="29" t="s">
        <v>43</v>
      </c>
      <c r="BO3" s="29" t="s">
        <v>44</v>
      </c>
      <c r="BP3" s="29" t="s">
        <v>45</v>
      </c>
      <c r="BQ3" s="30" t="s">
        <v>1</v>
      </c>
      <c r="BR3" s="47" t="s">
        <v>35</v>
      </c>
      <c r="BT3" s="28" t="s">
        <v>0</v>
      </c>
      <c r="BU3" s="29" t="s">
        <v>36</v>
      </c>
      <c r="BV3" s="29" t="s">
        <v>37</v>
      </c>
      <c r="BW3" s="29" t="s">
        <v>38</v>
      </c>
      <c r="BX3" s="29" t="s">
        <v>39</v>
      </c>
      <c r="BY3" s="29" t="s">
        <v>40</v>
      </c>
      <c r="BZ3" s="29" t="s">
        <v>41</v>
      </c>
      <c r="CA3" s="29" t="s">
        <v>42</v>
      </c>
      <c r="CB3" s="29" t="s">
        <v>43</v>
      </c>
      <c r="CC3" s="29" t="s">
        <v>44</v>
      </c>
      <c r="CD3" s="29" t="s">
        <v>45</v>
      </c>
      <c r="CE3" s="30" t="s">
        <v>1</v>
      </c>
      <c r="CF3" s="47" t="s">
        <v>35</v>
      </c>
      <c r="CH3" s="28" t="s">
        <v>0</v>
      </c>
      <c r="CI3" s="29" t="s">
        <v>36</v>
      </c>
      <c r="CJ3" s="29" t="s">
        <v>37</v>
      </c>
      <c r="CK3" s="29" t="s">
        <v>38</v>
      </c>
      <c r="CL3" s="29" t="s">
        <v>39</v>
      </c>
      <c r="CM3" s="29" t="s">
        <v>40</v>
      </c>
      <c r="CN3" s="29" t="s">
        <v>41</v>
      </c>
      <c r="CO3" s="29" t="s">
        <v>42</v>
      </c>
      <c r="CP3" s="29" t="s">
        <v>43</v>
      </c>
      <c r="CQ3" s="29" t="s">
        <v>44</v>
      </c>
      <c r="CR3" s="29" t="s">
        <v>45</v>
      </c>
      <c r="CS3" s="29" t="s">
        <v>1</v>
      </c>
      <c r="CT3" s="29" t="s">
        <v>35</v>
      </c>
    </row>
    <row r="4" spans="2:98" x14ac:dyDescent="0.3">
      <c r="B4" s="32" t="str">
        <f>IF(Settings!$B$4&gt;0,Settings!$B$4,"")</f>
        <v/>
      </c>
      <c r="C4" s="33"/>
      <c r="D4" s="33"/>
      <c r="E4" s="33"/>
      <c r="F4" s="33"/>
      <c r="G4" s="34"/>
      <c r="H4" s="35"/>
      <c r="I4" s="35"/>
      <c r="J4" s="35"/>
      <c r="K4" s="35"/>
      <c r="L4" s="35"/>
      <c r="M4" s="23"/>
      <c r="N4" s="48" t="str">
        <f>IF(B4="","",RANK(M4,$M$4:$M$13,0))</f>
        <v/>
      </c>
      <c r="P4" s="37" t="str">
        <f>IF(Settings!$B$4&gt;0,Settings!$B$4,"")</f>
        <v/>
      </c>
      <c r="Q4" s="33"/>
      <c r="R4" s="33"/>
      <c r="S4" s="33"/>
      <c r="T4" s="33"/>
      <c r="U4" s="35"/>
      <c r="V4" s="35"/>
      <c r="W4" s="35"/>
      <c r="X4" s="35"/>
      <c r="Y4" s="35"/>
      <c r="Z4" s="35"/>
      <c r="AA4" s="23">
        <f>SUM(Q4:Z4)</f>
        <v>0</v>
      </c>
      <c r="AB4" s="48" t="str">
        <f>IF(P4="","",RANK(AA4,$AA$4:$AA$13,0))</f>
        <v/>
      </c>
      <c r="AD4" s="37" t="str">
        <f>IF(Settings!$B$4&gt;0,Settings!$B$4,"")</f>
        <v/>
      </c>
      <c r="AE4" s="33"/>
      <c r="AF4" s="33"/>
      <c r="AG4" s="33"/>
      <c r="AH4" s="33"/>
      <c r="AI4" s="35"/>
      <c r="AJ4" s="35"/>
      <c r="AK4" s="35"/>
      <c r="AL4" s="35"/>
      <c r="AM4" s="35"/>
      <c r="AN4" s="35"/>
      <c r="AO4" s="23">
        <f>SUM(AE4:AN4)</f>
        <v>0</v>
      </c>
      <c r="AP4" s="48" t="str">
        <f>IF(AD4="","",RANK(AO4,$AO$4:$AO$13,0))</f>
        <v/>
      </c>
      <c r="AQ4" s="38"/>
      <c r="AR4" s="37" t="str">
        <f>IF(Settings!$B$4&gt;0,Settings!$B$4,"")</f>
        <v/>
      </c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23">
        <f>SUM(AS4:BB4)</f>
        <v>0</v>
      </c>
      <c r="BD4" s="48" t="str">
        <f>IF(AR4="","",RANK(BC4,$BC$4:$BC$13,0))</f>
        <v/>
      </c>
      <c r="BF4" s="37" t="str">
        <f>IF(Settings!$B$4&gt;0,Settings!$B$4,"")</f>
        <v/>
      </c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23">
        <f>SUM(BG4:BP4)</f>
        <v>0</v>
      </c>
      <c r="BR4" s="48" t="str">
        <f>IF(BF4="","",RANK(BQ4,$BQ$4:$BQ$13,0))</f>
        <v/>
      </c>
      <c r="BT4" s="37" t="str">
        <f>IF(Settings!$B$4&gt;0,Settings!$B$4,"")</f>
        <v/>
      </c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23">
        <f>SUM(BU4:CD4)</f>
        <v>0</v>
      </c>
      <c r="CF4" s="48" t="str">
        <f>IF(BT4="","",RANK(CE4,$CE$4:$CE$13,0))</f>
        <v/>
      </c>
      <c r="CH4" s="37" t="str">
        <f>IF(Settings!$B$4&gt;0,Settings!$B$4,"")</f>
        <v/>
      </c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23">
        <f>SUM(CI4:CR4)</f>
        <v>0</v>
      </c>
      <c r="CT4" s="48" t="str">
        <f>IF(CH4="","",RANK(CS4,$CS$4:$CS$13,0))</f>
        <v/>
      </c>
    </row>
    <row r="5" spans="2:98" x14ac:dyDescent="0.3">
      <c r="B5" s="32" t="str">
        <f>IF(Settings!$B$5&gt;0,Settings!$B$5,"")</f>
        <v/>
      </c>
      <c r="C5" s="33"/>
      <c r="D5" s="33"/>
      <c r="E5" s="33"/>
      <c r="F5" s="33"/>
      <c r="G5" s="34"/>
      <c r="H5" s="35"/>
      <c r="I5" s="35"/>
      <c r="J5" s="35"/>
      <c r="K5" s="35"/>
      <c r="L5" s="35"/>
      <c r="M5" s="23"/>
      <c r="N5" s="48" t="str">
        <f t="shared" ref="N5:N13" si="0">IF(B5="","",RANK(M5,$M$4:$M$13,0))</f>
        <v/>
      </c>
      <c r="P5" s="37" t="str">
        <f>IF(Settings!$B$5&gt;0,Settings!$B$5,"")</f>
        <v/>
      </c>
      <c r="Q5" s="33"/>
      <c r="R5" s="33"/>
      <c r="S5" s="33"/>
      <c r="T5" s="33"/>
      <c r="U5" s="35"/>
      <c r="V5" s="35"/>
      <c r="W5" s="35"/>
      <c r="X5" s="35"/>
      <c r="Y5" s="35"/>
      <c r="Z5" s="35"/>
      <c r="AA5" s="23">
        <f t="shared" ref="AA5:AA13" si="1">SUM(Q5:Z5)</f>
        <v>0</v>
      </c>
      <c r="AB5" s="48" t="str">
        <f t="shared" ref="AB5:AB13" si="2">IF(P5="","",RANK(AA5,$AA$4:$AA$13,0))</f>
        <v/>
      </c>
      <c r="AD5" s="37" t="str">
        <f>IF(Settings!$B$5&gt;0,Settings!$B$5,"")</f>
        <v/>
      </c>
      <c r="AE5" s="33"/>
      <c r="AF5" s="33"/>
      <c r="AG5" s="33"/>
      <c r="AH5" s="33"/>
      <c r="AI5" s="35"/>
      <c r="AJ5" s="35"/>
      <c r="AK5" s="35"/>
      <c r="AL5" s="35"/>
      <c r="AM5" s="35"/>
      <c r="AN5" s="35"/>
      <c r="AO5" s="23">
        <f t="shared" ref="AO5:AO13" si="3">SUM(AE5:AN5)</f>
        <v>0</v>
      </c>
      <c r="AP5" s="48" t="str">
        <f t="shared" ref="AP5:AP13" si="4">IF(AD5="","",RANK(AO5,$AO$4:$AO$13,0))</f>
        <v/>
      </c>
      <c r="AQ5" s="38"/>
      <c r="AR5" s="37" t="str">
        <f>IF(Settings!$B$5&gt;0,Settings!$B$5,"")</f>
        <v/>
      </c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23">
        <f t="shared" ref="BC5:BC13" si="5">SUM(AS5:BB5)</f>
        <v>0</v>
      </c>
      <c r="BD5" s="48" t="str">
        <f t="shared" ref="BD5:BD13" si="6">IF(AR5="","",RANK(BC5,$BC$4:$BC$13,0))</f>
        <v/>
      </c>
      <c r="BF5" s="37" t="str">
        <f>IF(Settings!$B$5&gt;0,Settings!$B$5,"")</f>
        <v/>
      </c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23">
        <f t="shared" ref="BQ5:BQ13" si="7">SUM(BG5:BP5)</f>
        <v>0</v>
      </c>
      <c r="BR5" s="48" t="str">
        <f t="shared" ref="BR5:BR13" si="8">IF(BF5="","",RANK(BQ5,$BQ$4:$BQ$13,0))</f>
        <v/>
      </c>
      <c r="BT5" s="37" t="str">
        <f>IF(Settings!$B$5&gt;0,Settings!$B$5,"")</f>
        <v/>
      </c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23">
        <f t="shared" ref="CE5:CE13" si="9">SUM(BU5:CD5)</f>
        <v>0</v>
      </c>
      <c r="CF5" s="48" t="str">
        <f t="shared" ref="CF5:CF13" si="10">IF(BT5="","",RANK(CE5,$CE$4:$CE$13,0))</f>
        <v/>
      </c>
      <c r="CH5" s="37" t="str">
        <f>IF(Settings!$B$5&gt;0,Settings!$B$5,"")</f>
        <v/>
      </c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23">
        <f t="shared" ref="CS5:CS13" si="11">SUM(CI5:CR5)</f>
        <v>0</v>
      </c>
      <c r="CT5" s="48" t="str">
        <f t="shared" ref="CT5:CT13" si="12">IF(CH5="","",RANK(CS5,$CS$4:$CS$13,0))</f>
        <v/>
      </c>
    </row>
    <row r="6" spans="2:98" x14ac:dyDescent="0.3">
      <c r="B6" s="32" t="str">
        <f>IF(Settings!$B$6&gt;0,Settings!$B$6,"")</f>
        <v/>
      </c>
      <c r="C6" s="33"/>
      <c r="D6" s="33"/>
      <c r="E6" s="33"/>
      <c r="F6" s="33"/>
      <c r="G6" s="34"/>
      <c r="H6" s="35"/>
      <c r="I6" s="35"/>
      <c r="J6" s="35"/>
      <c r="K6" s="35"/>
      <c r="L6" s="35"/>
      <c r="M6" s="23"/>
      <c r="N6" s="48" t="str">
        <f t="shared" si="0"/>
        <v/>
      </c>
      <c r="P6" s="37" t="str">
        <f>IF(Settings!$B$6&gt;0,Settings!$B$6,"")</f>
        <v/>
      </c>
      <c r="Q6" s="33"/>
      <c r="R6" s="33"/>
      <c r="S6" s="33"/>
      <c r="T6" s="33"/>
      <c r="U6" s="35"/>
      <c r="V6" s="35"/>
      <c r="W6" s="35"/>
      <c r="X6" s="35"/>
      <c r="Y6" s="35"/>
      <c r="Z6" s="35"/>
      <c r="AA6" s="23">
        <f t="shared" si="1"/>
        <v>0</v>
      </c>
      <c r="AB6" s="48" t="str">
        <f t="shared" si="2"/>
        <v/>
      </c>
      <c r="AD6" s="37" t="str">
        <f>IF(Settings!$B$6&gt;0,Settings!$B$6,"")</f>
        <v/>
      </c>
      <c r="AE6" s="33"/>
      <c r="AF6" s="33"/>
      <c r="AG6" s="33"/>
      <c r="AH6" s="33"/>
      <c r="AI6" s="35"/>
      <c r="AJ6" s="35"/>
      <c r="AK6" s="35"/>
      <c r="AL6" s="35"/>
      <c r="AM6" s="35"/>
      <c r="AN6" s="35"/>
      <c r="AO6" s="23">
        <f t="shared" si="3"/>
        <v>0</v>
      </c>
      <c r="AP6" s="48" t="str">
        <f t="shared" si="4"/>
        <v/>
      </c>
      <c r="AQ6" s="38"/>
      <c r="AR6" s="37" t="str">
        <f>IF(Settings!$B$6&gt;0,Settings!$B$6,"")</f>
        <v/>
      </c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23">
        <f t="shared" si="5"/>
        <v>0</v>
      </c>
      <c r="BD6" s="48" t="str">
        <f t="shared" si="6"/>
        <v/>
      </c>
      <c r="BF6" s="37" t="str">
        <f>IF(Settings!$B$6&gt;0,Settings!$B$6,"")</f>
        <v/>
      </c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23">
        <f t="shared" si="7"/>
        <v>0</v>
      </c>
      <c r="BR6" s="48" t="str">
        <f t="shared" si="8"/>
        <v/>
      </c>
      <c r="BT6" s="37" t="str">
        <f>IF(Settings!$B$6&gt;0,Settings!$B$6,"")</f>
        <v/>
      </c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23">
        <f t="shared" si="9"/>
        <v>0</v>
      </c>
      <c r="CF6" s="48" t="str">
        <f t="shared" si="10"/>
        <v/>
      </c>
      <c r="CH6" s="37" t="str">
        <f>IF(Settings!$B$6&gt;0,Settings!$B$6,"")</f>
        <v/>
      </c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23">
        <f t="shared" si="11"/>
        <v>0</v>
      </c>
      <c r="CT6" s="48" t="str">
        <f t="shared" si="12"/>
        <v/>
      </c>
    </row>
    <row r="7" spans="2:98" x14ac:dyDescent="0.3">
      <c r="B7" s="32" t="str">
        <f>IF(Settings!$B$7&gt;0,Settings!$B$7,"")</f>
        <v/>
      </c>
      <c r="C7" s="33"/>
      <c r="D7" s="33"/>
      <c r="E7" s="33"/>
      <c r="F7" s="33"/>
      <c r="G7" s="34"/>
      <c r="H7" s="35"/>
      <c r="I7" s="35"/>
      <c r="J7" s="35"/>
      <c r="K7" s="35"/>
      <c r="L7" s="35"/>
      <c r="M7" s="23">
        <f t="shared" ref="M5:M13" si="13">SUM(C7:L7)</f>
        <v>0</v>
      </c>
      <c r="N7" s="48" t="str">
        <f t="shared" si="0"/>
        <v/>
      </c>
      <c r="P7" s="37" t="str">
        <f>IF(Settings!$B$7&gt;0,Settings!$B$7,"")</f>
        <v/>
      </c>
      <c r="Q7" s="33"/>
      <c r="R7" s="33"/>
      <c r="S7" s="33"/>
      <c r="T7" s="33"/>
      <c r="U7" s="35"/>
      <c r="V7" s="35"/>
      <c r="W7" s="35"/>
      <c r="X7" s="35"/>
      <c r="Y7" s="35"/>
      <c r="Z7" s="35"/>
      <c r="AA7" s="23">
        <f t="shared" si="1"/>
        <v>0</v>
      </c>
      <c r="AB7" s="48" t="str">
        <f t="shared" si="2"/>
        <v/>
      </c>
      <c r="AD7" s="37" t="str">
        <f>IF(Settings!$B$7&gt;0,Settings!$B$7,"")</f>
        <v/>
      </c>
      <c r="AE7" s="33"/>
      <c r="AF7" s="33"/>
      <c r="AG7" s="33"/>
      <c r="AH7" s="33"/>
      <c r="AI7" s="35"/>
      <c r="AJ7" s="35"/>
      <c r="AK7" s="35"/>
      <c r="AL7" s="35"/>
      <c r="AM7" s="35"/>
      <c r="AN7" s="35"/>
      <c r="AO7" s="23">
        <f t="shared" si="3"/>
        <v>0</v>
      </c>
      <c r="AP7" s="48" t="str">
        <f t="shared" si="4"/>
        <v/>
      </c>
      <c r="AQ7" s="38"/>
      <c r="AR7" s="37" t="str">
        <f>IF(Settings!$B$7&gt;0,Settings!$B$7,"")</f>
        <v/>
      </c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23">
        <f t="shared" si="5"/>
        <v>0</v>
      </c>
      <c r="BD7" s="48" t="str">
        <f t="shared" si="6"/>
        <v/>
      </c>
      <c r="BF7" s="37" t="str">
        <f>IF(Settings!$B$7&gt;0,Settings!$B$7,"")</f>
        <v/>
      </c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23">
        <f t="shared" si="7"/>
        <v>0</v>
      </c>
      <c r="BR7" s="48" t="str">
        <f t="shared" si="8"/>
        <v/>
      </c>
      <c r="BT7" s="37" t="str">
        <f>IF(Settings!$B$7&gt;0,Settings!$B$7,"")</f>
        <v/>
      </c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23">
        <f t="shared" si="9"/>
        <v>0</v>
      </c>
      <c r="CF7" s="48" t="str">
        <f t="shared" si="10"/>
        <v/>
      </c>
      <c r="CH7" s="37" t="str">
        <f>IF(Settings!$B$7&gt;0,Settings!$B$7,"")</f>
        <v/>
      </c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23">
        <f t="shared" si="11"/>
        <v>0</v>
      </c>
      <c r="CT7" s="48" t="str">
        <f t="shared" si="12"/>
        <v/>
      </c>
    </row>
    <row r="8" spans="2:98" x14ac:dyDescent="0.3">
      <c r="B8" s="37" t="str">
        <f>IF(Settings!$B$8&gt;0,Settings!$B$8,"")</f>
        <v/>
      </c>
      <c r="C8" s="39"/>
      <c r="D8" s="39"/>
      <c r="E8" s="39"/>
      <c r="F8" s="39"/>
      <c r="G8" s="35"/>
      <c r="H8" s="35"/>
      <c r="I8" s="35"/>
      <c r="J8" s="35"/>
      <c r="K8" s="35"/>
      <c r="L8" s="35"/>
      <c r="M8" s="23">
        <f t="shared" si="13"/>
        <v>0</v>
      </c>
      <c r="N8" s="48" t="str">
        <f t="shared" si="0"/>
        <v/>
      </c>
      <c r="P8" s="37" t="str">
        <f>IF(Settings!$B$8&gt;0,Settings!$B$8,"")</f>
        <v/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23">
        <f t="shared" si="1"/>
        <v>0</v>
      </c>
      <c r="AB8" s="48" t="str">
        <f t="shared" si="2"/>
        <v/>
      </c>
      <c r="AD8" s="37" t="str">
        <f>IF(Settings!$B$8&gt;0,Settings!$B$8,"")</f>
        <v/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23">
        <f t="shared" si="3"/>
        <v>0</v>
      </c>
      <c r="AP8" s="48" t="str">
        <f t="shared" si="4"/>
        <v/>
      </c>
      <c r="AQ8" s="38"/>
      <c r="AR8" s="37" t="str">
        <f>IF(Settings!$B$8&gt;0,Settings!$B$8,"")</f>
        <v/>
      </c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23">
        <f t="shared" si="5"/>
        <v>0</v>
      </c>
      <c r="BD8" s="48" t="str">
        <f t="shared" si="6"/>
        <v/>
      </c>
      <c r="BF8" s="37" t="str">
        <f>IF(Settings!$B$8&gt;0,Settings!$B$8,"")</f>
        <v/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23">
        <f t="shared" si="7"/>
        <v>0</v>
      </c>
      <c r="BR8" s="48" t="str">
        <f t="shared" si="8"/>
        <v/>
      </c>
      <c r="BT8" s="37" t="str">
        <f>IF(Settings!$B$8&gt;0,Settings!$B$8,"")</f>
        <v/>
      </c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23">
        <f t="shared" si="9"/>
        <v>0</v>
      </c>
      <c r="CF8" s="48" t="str">
        <f t="shared" si="10"/>
        <v/>
      </c>
      <c r="CH8" s="37" t="str">
        <f>IF(Settings!$B$8&gt;0,Settings!$B$8,"")</f>
        <v/>
      </c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23">
        <f t="shared" si="11"/>
        <v>0</v>
      </c>
      <c r="CT8" s="48" t="str">
        <f t="shared" si="12"/>
        <v/>
      </c>
    </row>
    <row r="9" spans="2:98" x14ac:dyDescent="0.3">
      <c r="B9" s="37" t="str">
        <f>IF(Settings!$B$9&gt;0,Settings!$B$9,"")</f>
        <v/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23">
        <f t="shared" si="13"/>
        <v>0</v>
      </c>
      <c r="N9" s="48" t="str">
        <f t="shared" si="0"/>
        <v/>
      </c>
      <c r="P9" s="37" t="str">
        <f>IF(Settings!$B$9&gt;0,Settings!$B$9,"")</f>
        <v/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23">
        <f t="shared" si="1"/>
        <v>0</v>
      </c>
      <c r="AB9" s="48" t="str">
        <f t="shared" si="2"/>
        <v/>
      </c>
      <c r="AD9" s="37" t="str">
        <f>IF(Settings!$B$9&gt;0,Settings!$B$9,"")</f>
        <v/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23">
        <f t="shared" si="3"/>
        <v>0</v>
      </c>
      <c r="AP9" s="48" t="str">
        <f t="shared" si="4"/>
        <v/>
      </c>
      <c r="AQ9" s="38"/>
      <c r="AR9" s="37" t="str">
        <f>IF(Settings!$B$9&gt;0,Settings!$B$9,"")</f>
        <v/>
      </c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23">
        <f t="shared" si="5"/>
        <v>0</v>
      </c>
      <c r="BD9" s="48" t="str">
        <f t="shared" si="6"/>
        <v/>
      </c>
      <c r="BF9" s="37" t="str">
        <f>IF(Settings!$B$9&gt;0,Settings!$B$9,"")</f>
        <v/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23">
        <f t="shared" si="7"/>
        <v>0</v>
      </c>
      <c r="BR9" s="48" t="str">
        <f t="shared" si="8"/>
        <v/>
      </c>
      <c r="BT9" s="37" t="str">
        <f>IF(Settings!$B$9&gt;0,Settings!$B$9,"")</f>
        <v/>
      </c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23">
        <f t="shared" si="9"/>
        <v>0</v>
      </c>
      <c r="CF9" s="48" t="str">
        <f t="shared" si="10"/>
        <v/>
      </c>
      <c r="CH9" s="37" t="str">
        <f>IF(Settings!$B$9&gt;0,Settings!$B$9,"")</f>
        <v/>
      </c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23">
        <f t="shared" si="11"/>
        <v>0</v>
      </c>
      <c r="CT9" s="48" t="str">
        <f t="shared" si="12"/>
        <v/>
      </c>
    </row>
    <row r="10" spans="2:98" x14ac:dyDescent="0.3">
      <c r="B10" s="37" t="str">
        <f>IF(Settings!$B$10&gt;0,Settings!$B$10,"")</f>
        <v/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3">
        <f t="shared" si="13"/>
        <v>0</v>
      </c>
      <c r="N10" s="48" t="str">
        <f t="shared" si="0"/>
        <v/>
      </c>
      <c r="P10" s="37" t="str">
        <f>IF(Settings!$B$10&gt;0,Settings!$B$10,"")</f>
        <v/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23">
        <f t="shared" si="1"/>
        <v>0</v>
      </c>
      <c r="AB10" s="48" t="str">
        <f t="shared" si="2"/>
        <v/>
      </c>
      <c r="AD10" s="37" t="str">
        <f>IF(Settings!$B$10&gt;0,Settings!$B$10,"")</f>
        <v/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23">
        <f t="shared" si="3"/>
        <v>0</v>
      </c>
      <c r="AP10" s="48" t="str">
        <f t="shared" si="4"/>
        <v/>
      </c>
      <c r="AQ10" s="38"/>
      <c r="AR10" s="37" t="str">
        <f>IF(Settings!$B$10&gt;0,Settings!$B$10,"")</f>
        <v/>
      </c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23">
        <f t="shared" si="5"/>
        <v>0</v>
      </c>
      <c r="BD10" s="48" t="str">
        <f t="shared" si="6"/>
        <v/>
      </c>
      <c r="BF10" s="37" t="str">
        <f>IF(Settings!$B$10&gt;0,Settings!$B$10,"")</f>
        <v/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23">
        <f t="shared" si="7"/>
        <v>0</v>
      </c>
      <c r="BR10" s="48" t="str">
        <f t="shared" si="8"/>
        <v/>
      </c>
      <c r="BT10" s="37" t="str">
        <f>IF(Settings!$B$10&gt;0,Settings!$B$10,"")</f>
        <v/>
      </c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23">
        <f t="shared" si="9"/>
        <v>0</v>
      </c>
      <c r="CF10" s="48" t="str">
        <f t="shared" si="10"/>
        <v/>
      </c>
      <c r="CH10" s="37" t="str">
        <f>IF(Settings!$B$10&gt;0,Settings!$B$10,"")</f>
        <v/>
      </c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23">
        <f t="shared" si="11"/>
        <v>0</v>
      </c>
      <c r="CT10" s="48" t="str">
        <f t="shared" si="12"/>
        <v/>
      </c>
    </row>
    <row r="11" spans="2:98" x14ac:dyDescent="0.3">
      <c r="B11" s="37" t="str">
        <f>IF(Settings!$B$11&gt;0,Settings!$B$11,"")</f>
        <v/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3">
        <f t="shared" si="13"/>
        <v>0</v>
      </c>
      <c r="N11" s="48" t="str">
        <f t="shared" si="0"/>
        <v/>
      </c>
      <c r="P11" s="37" t="str">
        <f>IF(Settings!$B$11&gt;0,Settings!$B$11,"")</f>
        <v/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23">
        <f t="shared" si="1"/>
        <v>0</v>
      </c>
      <c r="AB11" s="48" t="str">
        <f t="shared" si="2"/>
        <v/>
      </c>
      <c r="AD11" s="37" t="str">
        <f>IF(Settings!$B$11&gt;0,Settings!$B$11,"")</f>
        <v/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23">
        <f t="shared" si="3"/>
        <v>0</v>
      </c>
      <c r="AP11" s="48" t="str">
        <f t="shared" si="4"/>
        <v/>
      </c>
      <c r="AQ11" s="38"/>
      <c r="AR11" s="37" t="str">
        <f>IF(Settings!$B$11&gt;0,Settings!$B$11,"")</f>
        <v/>
      </c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23">
        <f t="shared" si="5"/>
        <v>0</v>
      </c>
      <c r="BD11" s="48" t="str">
        <f t="shared" si="6"/>
        <v/>
      </c>
      <c r="BF11" s="37" t="str">
        <f>IF(Settings!$B$11&gt;0,Settings!$B$11,"")</f>
        <v/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23">
        <f t="shared" si="7"/>
        <v>0</v>
      </c>
      <c r="BR11" s="48" t="str">
        <f t="shared" si="8"/>
        <v/>
      </c>
      <c r="BT11" s="37" t="str">
        <f>IF(Settings!$B$11&gt;0,Settings!$B$11,"")</f>
        <v/>
      </c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23">
        <f t="shared" si="9"/>
        <v>0</v>
      </c>
      <c r="CF11" s="48" t="str">
        <f t="shared" si="10"/>
        <v/>
      </c>
      <c r="CH11" s="37" t="str">
        <f>IF(Settings!$B$11&gt;0,Settings!$B$11,"")</f>
        <v/>
      </c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23">
        <f t="shared" si="11"/>
        <v>0</v>
      </c>
      <c r="CT11" s="48" t="str">
        <f t="shared" si="12"/>
        <v/>
      </c>
    </row>
    <row r="12" spans="2:98" x14ac:dyDescent="0.3">
      <c r="B12" s="37" t="str">
        <f>IF(Settings!$B$12&gt;0,Settings!$B$12,"")</f>
        <v/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3">
        <f t="shared" si="13"/>
        <v>0</v>
      </c>
      <c r="N12" s="48" t="str">
        <f t="shared" si="0"/>
        <v/>
      </c>
      <c r="P12" s="37" t="str">
        <f>IF(Settings!$B$12&gt;0,Settings!$B$12,"")</f>
        <v/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23">
        <f t="shared" si="1"/>
        <v>0</v>
      </c>
      <c r="AB12" s="48" t="str">
        <f t="shared" si="2"/>
        <v/>
      </c>
      <c r="AD12" s="37" t="str">
        <f>IF(Settings!$B$12&gt;0,Settings!$B$12,"")</f>
        <v/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23">
        <f t="shared" si="3"/>
        <v>0</v>
      </c>
      <c r="AP12" s="48" t="str">
        <f t="shared" si="4"/>
        <v/>
      </c>
      <c r="AQ12" s="38"/>
      <c r="AR12" s="37" t="str">
        <f>IF(Settings!$B$12&gt;0,Settings!$B$12,"")</f>
        <v/>
      </c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23">
        <f t="shared" si="5"/>
        <v>0</v>
      </c>
      <c r="BD12" s="48" t="str">
        <f t="shared" si="6"/>
        <v/>
      </c>
      <c r="BF12" s="37" t="str">
        <f>IF(Settings!$B$12&gt;0,Settings!$B$12,"")</f>
        <v/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23">
        <f t="shared" si="7"/>
        <v>0</v>
      </c>
      <c r="BR12" s="48" t="str">
        <f t="shared" si="8"/>
        <v/>
      </c>
      <c r="BT12" s="37" t="str">
        <f>IF(Settings!$B$12&gt;0,Settings!$B$12,"")</f>
        <v/>
      </c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23">
        <f t="shared" si="9"/>
        <v>0</v>
      </c>
      <c r="CF12" s="48" t="str">
        <f t="shared" si="10"/>
        <v/>
      </c>
      <c r="CH12" s="37" t="str">
        <f>IF(Settings!$B$12&gt;0,Settings!$B$12,"")</f>
        <v/>
      </c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23">
        <f t="shared" si="11"/>
        <v>0</v>
      </c>
      <c r="CT12" s="48" t="str">
        <f t="shared" si="12"/>
        <v/>
      </c>
    </row>
    <row r="13" spans="2:98" x14ac:dyDescent="0.3">
      <c r="B13" s="37" t="str">
        <f>IF(Settings!$B$13&gt;0,Settings!$B$13,"")</f>
        <v/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23">
        <f t="shared" si="13"/>
        <v>0</v>
      </c>
      <c r="N13" s="48" t="str">
        <f t="shared" si="0"/>
        <v/>
      </c>
      <c r="P13" s="37" t="str">
        <f>IF(Settings!$B$13&gt;0,Settings!$B$13,"")</f>
        <v/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23">
        <f t="shared" si="1"/>
        <v>0</v>
      </c>
      <c r="AB13" s="48" t="str">
        <f t="shared" si="2"/>
        <v/>
      </c>
      <c r="AD13" s="37" t="str">
        <f>IF(Settings!$B$13&gt;0,Settings!$B$13,"")</f>
        <v/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23">
        <f t="shared" si="3"/>
        <v>0</v>
      </c>
      <c r="AP13" s="48" t="str">
        <f t="shared" si="4"/>
        <v/>
      </c>
      <c r="AQ13" s="38"/>
      <c r="AR13" s="37" t="str">
        <f>IF(Settings!$B$13&gt;0,Settings!$B$13,"")</f>
        <v/>
      </c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23">
        <f t="shared" si="5"/>
        <v>0</v>
      </c>
      <c r="BD13" s="48" t="str">
        <f t="shared" si="6"/>
        <v/>
      </c>
      <c r="BF13" s="37" t="str">
        <f>IF(Settings!$B$13&gt;0,Settings!$B$13,"")</f>
        <v/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23">
        <f t="shared" si="7"/>
        <v>0</v>
      </c>
      <c r="BR13" s="48" t="str">
        <f t="shared" si="8"/>
        <v/>
      </c>
      <c r="BT13" s="37" t="str">
        <f>IF(Settings!$B$13&gt;0,Settings!$B$13,"")</f>
        <v/>
      </c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23">
        <f t="shared" si="9"/>
        <v>0</v>
      </c>
      <c r="CF13" s="48" t="str">
        <f t="shared" si="10"/>
        <v/>
      </c>
      <c r="CH13" s="37" t="str">
        <f>IF(Settings!$B$13&gt;0,Settings!$B$13,"")</f>
        <v/>
      </c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23">
        <f t="shared" si="11"/>
        <v>0</v>
      </c>
      <c r="CT13" s="48" t="str">
        <f t="shared" si="12"/>
        <v/>
      </c>
    </row>
    <row r="14" spans="2:98" s="42" customFormat="1" x14ac:dyDescent="0.3">
      <c r="B14" s="40" t="s">
        <v>34</v>
      </c>
      <c r="C14" s="41" t="str">
        <f t="shared" ref="C14:F14" si="14">IF(SUM(C4:C13)=0,"",SUM(C4:C13))</f>
        <v/>
      </c>
      <c r="D14" s="41" t="str">
        <f t="shared" si="14"/>
        <v/>
      </c>
      <c r="E14" s="41" t="str">
        <f t="shared" si="14"/>
        <v/>
      </c>
      <c r="F14" s="41" t="str">
        <f t="shared" si="14"/>
        <v/>
      </c>
      <c r="G14" s="41" t="str">
        <f>IF(SUM(G4:G13)=0,"",SUM(G4:G13))</f>
        <v/>
      </c>
      <c r="H14" s="41" t="str">
        <f t="shared" ref="H14" si="15">IF(SUM(H4:H13)=0,"",SUM(H4:H13))</f>
        <v/>
      </c>
      <c r="I14" s="41" t="str">
        <f t="shared" ref="I14" si="16">IF(SUM(I4:I13)=0,"",SUM(I4:I13))</f>
        <v/>
      </c>
      <c r="J14" s="41" t="str">
        <f t="shared" ref="J14" si="17">IF(SUM(J4:J13)=0,"",SUM(J4:J13))</f>
        <v/>
      </c>
      <c r="K14" s="41" t="str">
        <f t="shared" ref="K14" si="18">IF(SUM(K4:K13)=0,"",SUM(K4:K13))</f>
        <v/>
      </c>
      <c r="L14" s="41" t="str">
        <f>IF(SUM(L4:L13)=0,"",SUM(L4:L13))</f>
        <v/>
      </c>
      <c r="M14" s="24" t="str">
        <f>IF(SUM(M4:M13)=0,"",SUM(M4:M13))</f>
        <v/>
      </c>
      <c r="N14" s="49"/>
      <c r="P14" s="40" t="s">
        <v>34</v>
      </c>
      <c r="Q14" s="41" t="str">
        <f t="shared" ref="Q14" si="19">IF(SUM(Q4:Q13)=0,"",SUM(Q4:Q13))</f>
        <v/>
      </c>
      <c r="R14" s="41" t="str">
        <f t="shared" ref="R14" si="20">IF(SUM(R4:R13)=0,"",SUM(R4:R13))</f>
        <v/>
      </c>
      <c r="S14" s="41" t="str">
        <f t="shared" ref="S14" si="21">IF(SUM(S4:S13)=0,"",SUM(S4:S13))</f>
        <v/>
      </c>
      <c r="T14" s="41" t="str">
        <f t="shared" ref="T14" si="22">IF(SUM(T4:T13)=0,"",SUM(T4:T13))</f>
        <v/>
      </c>
      <c r="U14" s="41" t="str">
        <f>IF(SUM(U4:U13)=0,"",SUM(U4:U13))</f>
        <v/>
      </c>
      <c r="V14" s="41" t="str">
        <f t="shared" ref="V14" si="23">IF(SUM(V4:V13)=0,"",SUM(V4:V13))</f>
        <v/>
      </c>
      <c r="W14" s="41" t="str">
        <f t="shared" ref="W14" si="24">IF(SUM(W4:W13)=0,"",SUM(W4:W13))</f>
        <v/>
      </c>
      <c r="X14" s="41" t="str">
        <f t="shared" ref="X14" si="25">IF(SUM(X4:X13)=0,"",SUM(X4:X13))</f>
        <v/>
      </c>
      <c r="Y14" s="41" t="str">
        <f t="shared" ref="Y14" si="26">IF(SUM(Y4:Y13)=0,"",SUM(Y4:Y13))</f>
        <v/>
      </c>
      <c r="Z14" s="41" t="str">
        <f>IF(SUM(Z4:Z13)=0,"",SUM(Z4:Z13))</f>
        <v/>
      </c>
      <c r="AA14" s="24" t="str">
        <f>IF(SUM(AA4:AA13)=0,"",SUM(AA4:AA13))</f>
        <v/>
      </c>
      <c r="AB14" s="49"/>
      <c r="AD14" s="40" t="s">
        <v>34</v>
      </c>
      <c r="AE14" s="24" t="str">
        <f t="shared" ref="AE14" si="27">IF(SUM(AE4:AE13)=0,"",SUM(AE4:AE13))</f>
        <v/>
      </c>
      <c r="AF14" s="24" t="str">
        <f t="shared" ref="AF14" si="28">IF(SUM(AF4:AF13)=0,"",SUM(AF4:AF13))</f>
        <v/>
      </c>
      <c r="AG14" s="24" t="str">
        <f t="shared" ref="AG14" si="29">IF(SUM(AG4:AG13)=0,"",SUM(AG4:AG13))</f>
        <v/>
      </c>
      <c r="AH14" s="24" t="str">
        <f t="shared" ref="AH14" si="30">IF(SUM(AH4:AH13)=0,"",SUM(AH4:AH13))</f>
        <v/>
      </c>
      <c r="AI14" s="24" t="str">
        <f>IF(SUM(AI4:AI13)=0,"",SUM(AI4:AI13))</f>
        <v/>
      </c>
      <c r="AJ14" s="24" t="str">
        <f t="shared" ref="AJ14" si="31">IF(SUM(AJ4:AJ13)=0,"",SUM(AJ4:AJ13))</f>
        <v/>
      </c>
      <c r="AK14" s="24" t="str">
        <f t="shared" ref="AK14" si="32">IF(SUM(AK4:AK13)=0,"",SUM(AK4:AK13))</f>
        <v/>
      </c>
      <c r="AL14" s="24" t="str">
        <f t="shared" ref="AL14" si="33">IF(SUM(AL4:AL13)=0,"",SUM(AL4:AL13))</f>
        <v/>
      </c>
      <c r="AM14" s="24" t="str">
        <f t="shared" ref="AM14" si="34">IF(SUM(AM4:AM13)=0,"",SUM(AM4:AM13))</f>
        <v/>
      </c>
      <c r="AN14" s="24" t="str">
        <f>IF(SUM(AN4:AN13)=0,"",SUM(AN4:AN13))</f>
        <v/>
      </c>
      <c r="AO14" s="24" t="str">
        <f>IF(SUM(AO4:AO13)=0,"",SUM(AO4:AO13))</f>
        <v/>
      </c>
      <c r="AP14" s="49"/>
      <c r="AR14" s="40" t="s">
        <v>34</v>
      </c>
      <c r="AS14" s="24" t="str">
        <f t="shared" ref="AS14" si="35">IF(SUM(AS4:AS13)=0,"",SUM(AS4:AS13))</f>
        <v/>
      </c>
      <c r="AT14" s="24" t="str">
        <f t="shared" ref="AT14" si="36">IF(SUM(AT4:AT13)=0,"",SUM(AT4:AT13))</f>
        <v/>
      </c>
      <c r="AU14" s="24" t="str">
        <f t="shared" ref="AU14" si="37">IF(SUM(AU4:AU13)=0,"",SUM(AU4:AU13))</f>
        <v/>
      </c>
      <c r="AV14" s="24" t="str">
        <f t="shared" ref="AV14" si="38">IF(SUM(AV4:AV13)=0,"",SUM(AV4:AV13))</f>
        <v/>
      </c>
      <c r="AW14" s="24" t="str">
        <f>IF(SUM(AW4:AW13)=0,"",SUM(AW4:AW13))</f>
        <v/>
      </c>
      <c r="AX14" s="24" t="str">
        <f t="shared" ref="AX14" si="39">IF(SUM(AX4:AX13)=0,"",SUM(AX4:AX13))</f>
        <v/>
      </c>
      <c r="AY14" s="24" t="str">
        <f t="shared" ref="AY14" si="40">IF(SUM(AY4:AY13)=0,"",SUM(AY4:AY13))</f>
        <v/>
      </c>
      <c r="AZ14" s="24" t="str">
        <f t="shared" ref="AZ14" si="41">IF(SUM(AZ4:AZ13)=0,"",SUM(AZ4:AZ13))</f>
        <v/>
      </c>
      <c r="BA14" s="24" t="str">
        <f t="shared" ref="BA14" si="42">IF(SUM(BA4:BA13)=0,"",SUM(BA4:BA13))</f>
        <v/>
      </c>
      <c r="BB14" s="24" t="str">
        <f>IF(SUM(BB4:BB13)=0,"",SUM(BB4:BB13))</f>
        <v/>
      </c>
      <c r="BC14" s="24" t="str">
        <f>IF(SUM(BC4:BC13)=0,"",SUM(BC4:BC13))</f>
        <v/>
      </c>
      <c r="BD14" s="49"/>
      <c r="BF14" s="40" t="s">
        <v>34</v>
      </c>
      <c r="BG14" s="24" t="str">
        <f t="shared" ref="BG14" si="43">IF(SUM(BG4:BG13)=0,"",SUM(BG4:BG13))</f>
        <v/>
      </c>
      <c r="BH14" s="24" t="str">
        <f t="shared" ref="BH14" si="44">IF(SUM(BH4:BH13)=0,"",SUM(BH4:BH13))</f>
        <v/>
      </c>
      <c r="BI14" s="24" t="str">
        <f t="shared" ref="BI14" si="45">IF(SUM(BI4:BI13)=0,"",SUM(BI4:BI13))</f>
        <v/>
      </c>
      <c r="BJ14" s="24" t="str">
        <f t="shared" ref="BJ14" si="46">IF(SUM(BJ4:BJ13)=0,"",SUM(BJ4:BJ13))</f>
        <v/>
      </c>
      <c r="BK14" s="24" t="str">
        <f>IF(SUM(BK4:BK13)=0,"",SUM(BK4:BK13))</f>
        <v/>
      </c>
      <c r="BL14" s="24" t="str">
        <f t="shared" ref="BL14" si="47">IF(SUM(BL4:BL13)=0,"",SUM(BL4:BL13))</f>
        <v/>
      </c>
      <c r="BM14" s="24" t="str">
        <f t="shared" ref="BM14" si="48">IF(SUM(BM4:BM13)=0,"",SUM(BM4:BM13))</f>
        <v/>
      </c>
      <c r="BN14" s="24" t="str">
        <f t="shared" ref="BN14" si="49">IF(SUM(BN4:BN13)=0,"",SUM(BN4:BN13))</f>
        <v/>
      </c>
      <c r="BO14" s="24" t="str">
        <f t="shared" ref="BO14" si="50">IF(SUM(BO4:BO13)=0,"",SUM(BO4:BO13))</f>
        <v/>
      </c>
      <c r="BP14" s="24" t="str">
        <f>IF(SUM(BP4:BP13)=0,"",SUM(BP4:BP13))</f>
        <v/>
      </c>
      <c r="BQ14" s="24" t="str">
        <f>IF(SUM(BQ4:BQ13)=0,"",SUM(BQ4:BQ13))</f>
        <v/>
      </c>
      <c r="BR14" s="49"/>
      <c r="BT14" s="40" t="s">
        <v>34</v>
      </c>
      <c r="BU14" s="24" t="str">
        <f t="shared" ref="BU14" si="51">IF(SUM(BU4:BU13)=0,"",SUM(BU4:BU13))</f>
        <v/>
      </c>
      <c r="BV14" s="24" t="str">
        <f t="shared" ref="BV14" si="52">IF(SUM(BV4:BV13)=0,"",SUM(BV4:BV13))</f>
        <v/>
      </c>
      <c r="BW14" s="24" t="str">
        <f t="shared" ref="BW14" si="53">IF(SUM(BW4:BW13)=0,"",SUM(BW4:BW13))</f>
        <v/>
      </c>
      <c r="BX14" s="24" t="str">
        <f t="shared" ref="BX14" si="54">IF(SUM(BX4:BX13)=0,"",SUM(BX4:BX13))</f>
        <v/>
      </c>
      <c r="BY14" s="24" t="str">
        <f>IF(SUM(BY4:BY13)=0,"",SUM(BY4:BY13))</f>
        <v/>
      </c>
      <c r="BZ14" s="24" t="str">
        <f t="shared" ref="BZ14" si="55">IF(SUM(BZ4:BZ13)=0,"",SUM(BZ4:BZ13))</f>
        <v/>
      </c>
      <c r="CA14" s="24" t="str">
        <f t="shared" ref="CA14" si="56">IF(SUM(CA4:CA13)=0,"",SUM(CA4:CA13))</f>
        <v/>
      </c>
      <c r="CB14" s="24" t="str">
        <f t="shared" ref="CB14" si="57">IF(SUM(CB4:CB13)=0,"",SUM(CB4:CB13))</f>
        <v/>
      </c>
      <c r="CC14" s="24" t="str">
        <f t="shared" ref="CC14" si="58">IF(SUM(CC4:CC13)=0,"",SUM(CC4:CC13))</f>
        <v/>
      </c>
      <c r="CD14" s="24" t="str">
        <f>IF(SUM(CD4:CD13)=0,"",SUM(CD4:CD13))</f>
        <v/>
      </c>
      <c r="CE14" s="24" t="str">
        <f>IF(SUM(CE4:CE13)=0,"",SUM(CE4:CE13))</f>
        <v/>
      </c>
      <c r="CF14" s="49"/>
      <c r="CH14" s="40" t="s">
        <v>34</v>
      </c>
      <c r="CI14" s="24" t="str">
        <f t="shared" ref="CI14" si="59">IF(SUM(CI4:CI13)=0,"",SUM(CI4:CI13))</f>
        <v/>
      </c>
      <c r="CJ14" s="24" t="str">
        <f t="shared" ref="CJ14" si="60">IF(SUM(CJ4:CJ13)=0,"",SUM(CJ4:CJ13))</f>
        <v/>
      </c>
      <c r="CK14" s="24" t="str">
        <f t="shared" ref="CK14" si="61">IF(SUM(CK4:CK13)=0,"",SUM(CK4:CK13))</f>
        <v/>
      </c>
      <c r="CL14" s="24" t="str">
        <f t="shared" ref="CL14" si="62">IF(SUM(CL4:CL13)=0,"",SUM(CL4:CL13))</f>
        <v/>
      </c>
      <c r="CM14" s="24" t="str">
        <f>IF(SUM(CM4:CM13)=0,"",SUM(CM4:CM13))</f>
        <v/>
      </c>
      <c r="CN14" s="24" t="str">
        <f t="shared" ref="CN14" si="63">IF(SUM(CN4:CN13)=0,"",SUM(CN4:CN13))</f>
        <v/>
      </c>
      <c r="CO14" s="24" t="str">
        <f t="shared" ref="CO14" si="64">IF(SUM(CO4:CO13)=0,"",SUM(CO4:CO13))</f>
        <v/>
      </c>
      <c r="CP14" s="24" t="str">
        <f t="shared" ref="CP14" si="65">IF(SUM(CP4:CP13)=0,"",SUM(CP4:CP13))</f>
        <v/>
      </c>
      <c r="CQ14" s="24" t="str">
        <f t="shared" ref="CQ14" si="66">IF(SUM(CQ4:CQ13)=0,"",SUM(CQ4:CQ13))</f>
        <v/>
      </c>
      <c r="CR14" s="24" t="str">
        <f>IF(SUM(CR4:CR13)=0,"",SUM(CR4:CR13))</f>
        <v/>
      </c>
      <c r="CS14" s="24" t="str">
        <f>IF(SUM(CS4:CS13)=0,"",SUM(CS4:CS13))</f>
        <v/>
      </c>
      <c r="CT14" s="49"/>
    </row>
    <row r="15" spans="2:98" s="42" customFormat="1" x14ac:dyDescent="0.3">
      <c r="B15" s="40" t="s">
        <v>46</v>
      </c>
      <c r="C15" s="24" t="str">
        <f t="shared" ref="C15:F15" si="67">IF(C14="","",AVERAGE(C4:C13))</f>
        <v/>
      </c>
      <c r="D15" s="24" t="str">
        <f t="shared" si="67"/>
        <v/>
      </c>
      <c r="E15" s="24" t="str">
        <f t="shared" si="67"/>
        <v/>
      </c>
      <c r="F15" s="24" t="str">
        <f t="shared" si="67"/>
        <v/>
      </c>
      <c r="G15" s="24" t="str">
        <f>IF(G14="","",AVERAGE(G4:G13))</f>
        <v/>
      </c>
      <c r="H15" s="24" t="str">
        <f t="shared" ref="H15:L15" si="68">IF(H14="","",AVERAGE(H4:H13))</f>
        <v/>
      </c>
      <c r="I15" s="24" t="str">
        <f t="shared" si="68"/>
        <v/>
      </c>
      <c r="J15" s="24" t="str">
        <f t="shared" si="68"/>
        <v/>
      </c>
      <c r="K15" s="24" t="str">
        <f t="shared" si="68"/>
        <v/>
      </c>
      <c r="L15" s="24" t="str">
        <f t="shared" si="68"/>
        <v/>
      </c>
      <c r="M15" s="24">
        <f>IF(ISERROR(AVERAGE(M4:M13)),"",AVERAGE(M4:M13))</f>
        <v>0</v>
      </c>
      <c r="N15" s="49"/>
      <c r="P15" s="40" t="s">
        <v>46</v>
      </c>
      <c r="Q15" s="24" t="str">
        <f t="shared" ref="Q15" si="69">IF(Q14="","",AVERAGE(Q4:Q13))</f>
        <v/>
      </c>
      <c r="R15" s="24" t="str">
        <f t="shared" ref="R15" si="70">IF(R14="","",AVERAGE(R4:R13))</f>
        <v/>
      </c>
      <c r="S15" s="24" t="str">
        <f t="shared" ref="S15" si="71">IF(S14="","",AVERAGE(S4:S13))</f>
        <v/>
      </c>
      <c r="T15" s="24" t="str">
        <f t="shared" ref="T15" si="72">IF(T14="","",AVERAGE(T4:T13))</f>
        <v/>
      </c>
      <c r="U15" s="24" t="str">
        <f>IF(U14="","",AVERAGE(U4:U13))</f>
        <v/>
      </c>
      <c r="V15" s="24" t="str">
        <f t="shared" ref="V15" si="73">IF(V14="","",AVERAGE(V4:V13))</f>
        <v/>
      </c>
      <c r="W15" s="24" t="str">
        <f t="shared" ref="W15" si="74">IF(W14="","",AVERAGE(W4:W13))</f>
        <v/>
      </c>
      <c r="X15" s="24" t="str">
        <f t="shared" ref="X15" si="75">IF(X14="","",AVERAGE(X4:X13))</f>
        <v/>
      </c>
      <c r="Y15" s="24" t="str">
        <f t="shared" ref="Y15" si="76">IF(Y14="","",AVERAGE(Y4:Y13))</f>
        <v/>
      </c>
      <c r="Z15" s="24" t="str">
        <f t="shared" ref="Z15" si="77">IF(Z14="","",AVERAGE(Z4:Z13))</f>
        <v/>
      </c>
      <c r="AA15" s="24">
        <f>IF(ISERROR(AVERAGE(AA4:AA13)),"",AVERAGE(AA4:AA13))</f>
        <v>0</v>
      </c>
      <c r="AB15" s="49"/>
      <c r="AD15" s="40" t="s">
        <v>46</v>
      </c>
      <c r="AE15" s="24" t="str">
        <f t="shared" ref="AE15" si="78">IF(AE14="","",AVERAGE(AE4:AE13))</f>
        <v/>
      </c>
      <c r="AF15" s="24" t="str">
        <f t="shared" ref="AF15" si="79">IF(AF14="","",AVERAGE(AF4:AF13))</f>
        <v/>
      </c>
      <c r="AG15" s="24" t="str">
        <f t="shared" ref="AG15" si="80">IF(AG14="","",AVERAGE(AG4:AG13))</f>
        <v/>
      </c>
      <c r="AH15" s="24" t="str">
        <f t="shared" ref="AH15" si="81">IF(AH14="","",AVERAGE(AH4:AH13))</f>
        <v/>
      </c>
      <c r="AI15" s="24" t="str">
        <f>IF(AI14="","",AVERAGE(AI4:AI13))</f>
        <v/>
      </c>
      <c r="AJ15" s="24" t="str">
        <f t="shared" ref="AJ15" si="82">IF(AJ14="","",AVERAGE(AJ4:AJ13))</f>
        <v/>
      </c>
      <c r="AK15" s="24" t="str">
        <f t="shared" ref="AK15" si="83">IF(AK14="","",AVERAGE(AK4:AK13))</f>
        <v/>
      </c>
      <c r="AL15" s="24" t="str">
        <f t="shared" ref="AL15" si="84">IF(AL14="","",AVERAGE(AL4:AL13))</f>
        <v/>
      </c>
      <c r="AM15" s="24" t="str">
        <f t="shared" ref="AM15" si="85">IF(AM14="","",AVERAGE(AM4:AM13))</f>
        <v/>
      </c>
      <c r="AN15" s="24" t="str">
        <f t="shared" ref="AN15" si="86">IF(AN14="","",AVERAGE(AN4:AN13))</f>
        <v/>
      </c>
      <c r="AO15" s="24">
        <f>IF(ISERROR(AVERAGE(AO4:AO13)),"",AVERAGE(AO4:AO13))</f>
        <v>0</v>
      </c>
      <c r="AP15" s="49"/>
      <c r="AR15" s="40" t="s">
        <v>46</v>
      </c>
      <c r="AS15" s="24" t="str">
        <f t="shared" ref="AS15" si="87">IF(AS14="","",AVERAGE(AS4:AS13))</f>
        <v/>
      </c>
      <c r="AT15" s="24" t="str">
        <f t="shared" ref="AT15" si="88">IF(AT14="","",AVERAGE(AT4:AT13))</f>
        <v/>
      </c>
      <c r="AU15" s="24" t="str">
        <f t="shared" ref="AU15" si="89">IF(AU14="","",AVERAGE(AU4:AU13))</f>
        <v/>
      </c>
      <c r="AV15" s="24" t="str">
        <f t="shared" ref="AV15" si="90">IF(AV14="","",AVERAGE(AV4:AV13))</f>
        <v/>
      </c>
      <c r="AW15" s="24" t="str">
        <f>IF(AW14="","",AVERAGE(AW4:AW13))</f>
        <v/>
      </c>
      <c r="AX15" s="24" t="str">
        <f t="shared" ref="AX15" si="91">IF(AX14="","",AVERAGE(AX4:AX13))</f>
        <v/>
      </c>
      <c r="AY15" s="24" t="str">
        <f t="shared" ref="AY15" si="92">IF(AY14="","",AVERAGE(AY4:AY13))</f>
        <v/>
      </c>
      <c r="AZ15" s="24" t="str">
        <f t="shared" ref="AZ15" si="93">IF(AZ14="","",AVERAGE(AZ4:AZ13))</f>
        <v/>
      </c>
      <c r="BA15" s="24" t="str">
        <f t="shared" ref="BA15" si="94">IF(BA14="","",AVERAGE(BA4:BA13))</f>
        <v/>
      </c>
      <c r="BB15" s="24" t="str">
        <f t="shared" ref="BB15" si="95">IF(BB14="","",AVERAGE(BB4:BB13))</f>
        <v/>
      </c>
      <c r="BC15" s="24">
        <f>IF(ISERROR(AVERAGE(BC4:BC13)),"",AVERAGE(BC4:BC13))</f>
        <v>0</v>
      </c>
      <c r="BD15" s="49"/>
      <c r="BF15" s="40" t="s">
        <v>46</v>
      </c>
      <c r="BG15" s="24" t="str">
        <f t="shared" ref="BG15" si="96">IF(BG14="","",AVERAGE(BG4:BG13))</f>
        <v/>
      </c>
      <c r="BH15" s="24" t="str">
        <f t="shared" ref="BH15" si="97">IF(BH14="","",AVERAGE(BH4:BH13))</f>
        <v/>
      </c>
      <c r="BI15" s="24" t="str">
        <f t="shared" ref="BI15" si="98">IF(BI14="","",AVERAGE(BI4:BI13))</f>
        <v/>
      </c>
      <c r="BJ15" s="24" t="str">
        <f t="shared" ref="BJ15" si="99">IF(BJ14="","",AVERAGE(BJ4:BJ13))</f>
        <v/>
      </c>
      <c r="BK15" s="24" t="str">
        <f>IF(BK14="","",AVERAGE(BK4:BK13))</f>
        <v/>
      </c>
      <c r="BL15" s="24" t="str">
        <f t="shared" ref="BL15" si="100">IF(BL14="","",AVERAGE(BL4:BL13))</f>
        <v/>
      </c>
      <c r="BM15" s="24" t="str">
        <f t="shared" ref="BM15" si="101">IF(BM14="","",AVERAGE(BM4:BM13))</f>
        <v/>
      </c>
      <c r="BN15" s="24" t="str">
        <f t="shared" ref="BN15" si="102">IF(BN14="","",AVERAGE(BN4:BN13))</f>
        <v/>
      </c>
      <c r="BO15" s="24" t="str">
        <f t="shared" ref="BO15" si="103">IF(BO14="","",AVERAGE(BO4:BO13))</f>
        <v/>
      </c>
      <c r="BP15" s="24" t="str">
        <f t="shared" ref="BP15" si="104">IF(BP14="","",AVERAGE(BP4:BP13))</f>
        <v/>
      </c>
      <c r="BQ15" s="24">
        <f>IF(ISERROR(AVERAGE(BQ4:BQ13)),"",AVERAGE(BQ4:BQ13))</f>
        <v>0</v>
      </c>
      <c r="BR15" s="49"/>
      <c r="BT15" s="40" t="s">
        <v>46</v>
      </c>
      <c r="BU15" s="24" t="str">
        <f t="shared" ref="BU15" si="105">IF(BU14="","",AVERAGE(BU4:BU13))</f>
        <v/>
      </c>
      <c r="BV15" s="24" t="str">
        <f t="shared" ref="BV15" si="106">IF(BV14="","",AVERAGE(BV4:BV13))</f>
        <v/>
      </c>
      <c r="BW15" s="24" t="str">
        <f t="shared" ref="BW15" si="107">IF(BW14="","",AVERAGE(BW4:BW13))</f>
        <v/>
      </c>
      <c r="BX15" s="24" t="str">
        <f t="shared" ref="BX15" si="108">IF(BX14="","",AVERAGE(BX4:BX13))</f>
        <v/>
      </c>
      <c r="BY15" s="24" t="str">
        <f>IF(BY14="","",AVERAGE(BY4:BY13))</f>
        <v/>
      </c>
      <c r="BZ15" s="24" t="str">
        <f t="shared" ref="BZ15" si="109">IF(BZ14="","",AVERAGE(BZ4:BZ13))</f>
        <v/>
      </c>
      <c r="CA15" s="24" t="str">
        <f t="shared" ref="CA15" si="110">IF(CA14="","",AVERAGE(CA4:CA13))</f>
        <v/>
      </c>
      <c r="CB15" s="24" t="str">
        <f t="shared" ref="CB15" si="111">IF(CB14="","",AVERAGE(CB4:CB13))</f>
        <v/>
      </c>
      <c r="CC15" s="24" t="str">
        <f t="shared" ref="CC15" si="112">IF(CC14="","",AVERAGE(CC4:CC13))</f>
        <v/>
      </c>
      <c r="CD15" s="24" t="str">
        <f t="shared" ref="CD15" si="113">IF(CD14="","",AVERAGE(CD4:CD13))</f>
        <v/>
      </c>
      <c r="CE15" s="24">
        <f>IF(ISERROR(AVERAGE(CE4:CE13)),"",AVERAGE(CE4:CE13))</f>
        <v>0</v>
      </c>
      <c r="CF15" s="49"/>
      <c r="CH15" s="40" t="s">
        <v>46</v>
      </c>
      <c r="CI15" s="24" t="str">
        <f t="shared" ref="CI15" si="114">IF(CI14="","",AVERAGE(CI4:CI13))</f>
        <v/>
      </c>
      <c r="CJ15" s="24" t="str">
        <f t="shared" ref="CJ15" si="115">IF(CJ14="","",AVERAGE(CJ4:CJ13))</f>
        <v/>
      </c>
      <c r="CK15" s="24" t="str">
        <f t="shared" ref="CK15" si="116">IF(CK14="","",AVERAGE(CK4:CK13))</f>
        <v/>
      </c>
      <c r="CL15" s="24" t="str">
        <f t="shared" ref="CL15" si="117">IF(CL14="","",AVERAGE(CL4:CL13))</f>
        <v/>
      </c>
      <c r="CM15" s="24" t="str">
        <f>IF(CM14="","",AVERAGE(CM4:CM13))</f>
        <v/>
      </c>
      <c r="CN15" s="24" t="str">
        <f t="shared" ref="CN15" si="118">IF(CN14="","",AVERAGE(CN4:CN13))</f>
        <v/>
      </c>
      <c r="CO15" s="24" t="str">
        <f t="shared" ref="CO15" si="119">IF(CO14="","",AVERAGE(CO4:CO13))</f>
        <v/>
      </c>
      <c r="CP15" s="24" t="str">
        <f t="shared" ref="CP15" si="120">IF(CP14="","",AVERAGE(CP4:CP13))</f>
        <v/>
      </c>
      <c r="CQ15" s="24" t="str">
        <f t="shared" ref="CQ15" si="121">IF(CQ14="","",AVERAGE(CQ4:CQ13))</f>
        <v/>
      </c>
      <c r="CR15" s="24" t="str">
        <f t="shared" ref="CR15" si="122">IF(CR14="","",AVERAGE(CR4:CR13))</f>
        <v/>
      </c>
      <c r="CS15" s="24">
        <f>IF(ISERROR(AVERAGE(CS4:CS13)),"",AVERAGE(CS4:CS13))</f>
        <v>0</v>
      </c>
      <c r="CT15" s="49"/>
    </row>
    <row r="16" spans="2:98" x14ac:dyDescent="0.3">
      <c r="CS16" s="43"/>
      <c r="CT16" s="50"/>
    </row>
    <row r="17" spans="2:114" x14ac:dyDescent="0.3">
      <c r="B17" s="25" t="s">
        <v>8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P17" s="25" t="s">
        <v>13</v>
      </c>
      <c r="Q17" s="26"/>
      <c r="R17" s="27"/>
      <c r="S17" s="27"/>
      <c r="T17" s="27"/>
      <c r="U17" s="27"/>
      <c r="V17" s="27"/>
      <c r="W17" s="27"/>
      <c r="X17" s="27"/>
      <c r="Y17" s="27"/>
      <c r="Z17" s="27"/>
      <c r="AA17" s="27"/>
      <c r="AD17" s="25" t="s">
        <v>17</v>
      </c>
      <c r="AE17" s="26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R17" s="25" t="s">
        <v>21</v>
      </c>
      <c r="AS17" s="26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F17" s="25" t="s">
        <v>25</v>
      </c>
      <c r="BG17" s="26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T17" s="25" t="s">
        <v>29</v>
      </c>
      <c r="BU17" s="26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H17" s="25" t="s">
        <v>33</v>
      </c>
      <c r="CI17" s="26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50"/>
    </row>
    <row r="18" spans="2:114" x14ac:dyDescent="0.3">
      <c r="B18" s="28" t="s">
        <v>0</v>
      </c>
      <c r="C18" s="29" t="s">
        <v>36</v>
      </c>
      <c r="D18" s="29" t="s">
        <v>37</v>
      </c>
      <c r="E18" s="29" t="s">
        <v>38</v>
      </c>
      <c r="F18" s="29" t="s">
        <v>39</v>
      </c>
      <c r="G18" s="29" t="s">
        <v>40</v>
      </c>
      <c r="H18" s="29" t="s">
        <v>41</v>
      </c>
      <c r="I18" s="29" t="s">
        <v>42</v>
      </c>
      <c r="J18" s="29" t="s">
        <v>43</v>
      </c>
      <c r="K18" s="29" t="s">
        <v>44</v>
      </c>
      <c r="L18" s="29" t="s">
        <v>45</v>
      </c>
      <c r="M18" s="29" t="s">
        <v>1</v>
      </c>
      <c r="N18" s="47" t="s">
        <v>35</v>
      </c>
      <c r="P18" s="28" t="s">
        <v>0</v>
      </c>
      <c r="Q18" s="29" t="s">
        <v>36</v>
      </c>
      <c r="R18" s="29" t="s">
        <v>37</v>
      </c>
      <c r="S18" s="29" t="s">
        <v>38</v>
      </c>
      <c r="T18" s="29" t="s">
        <v>39</v>
      </c>
      <c r="U18" s="29" t="s">
        <v>40</v>
      </c>
      <c r="V18" s="29" t="s">
        <v>41</v>
      </c>
      <c r="W18" s="29" t="s">
        <v>42</v>
      </c>
      <c r="X18" s="29" t="s">
        <v>43</v>
      </c>
      <c r="Y18" s="29" t="s">
        <v>44</v>
      </c>
      <c r="Z18" s="29" t="s">
        <v>45</v>
      </c>
      <c r="AA18" s="29" t="s">
        <v>1</v>
      </c>
      <c r="AB18" s="47" t="s">
        <v>35</v>
      </c>
      <c r="AD18" s="28" t="s">
        <v>0</v>
      </c>
      <c r="AE18" s="29" t="s">
        <v>36</v>
      </c>
      <c r="AF18" s="29" t="s">
        <v>37</v>
      </c>
      <c r="AG18" s="29" t="s">
        <v>38</v>
      </c>
      <c r="AH18" s="29" t="s">
        <v>39</v>
      </c>
      <c r="AI18" s="29" t="s">
        <v>40</v>
      </c>
      <c r="AJ18" s="29" t="s">
        <v>41</v>
      </c>
      <c r="AK18" s="29" t="s">
        <v>42</v>
      </c>
      <c r="AL18" s="29" t="s">
        <v>43</v>
      </c>
      <c r="AM18" s="29" t="s">
        <v>44</v>
      </c>
      <c r="AN18" s="29" t="s">
        <v>45</v>
      </c>
      <c r="AO18" s="29" t="s">
        <v>1</v>
      </c>
      <c r="AP18" s="47" t="s">
        <v>35</v>
      </c>
      <c r="AQ18" s="31"/>
      <c r="AR18" s="28" t="s">
        <v>0</v>
      </c>
      <c r="AS18" s="29" t="s">
        <v>36</v>
      </c>
      <c r="AT18" s="29" t="s">
        <v>37</v>
      </c>
      <c r="AU18" s="29" t="s">
        <v>38</v>
      </c>
      <c r="AV18" s="29" t="s">
        <v>39</v>
      </c>
      <c r="AW18" s="29" t="s">
        <v>40</v>
      </c>
      <c r="AX18" s="29" t="s">
        <v>41</v>
      </c>
      <c r="AY18" s="29" t="s">
        <v>42</v>
      </c>
      <c r="AZ18" s="29" t="s">
        <v>43</v>
      </c>
      <c r="BA18" s="29" t="s">
        <v>44</v>
      </c>
      <c r="BB18" s="29" t="s">
        <v>45</v>
      </c>
      <c r="BC18" s="29" t="s">
        <v>1</v>
      </c>
      <c r="BD18" s="47" t="s">
        <v>35</v>
      </c>
      <c r="BF18" s="28" t="s">
        <v>0</v>
      </c>
      <c r="BG18" s="29" t="s">
        <v>36</v>
      </c>
      <c r="BH18" s="29" t="s">
        <v>37</v>
      </c>
      <c r="BI18" s="29" t="s">
        <v>38</v>
      </c>
      <c r="BJ18" s="29" t="s">
        <v>39</v>
      </c>
      <c r="BK18" s="29" t="s">
        <v>40</v>
      </c>
      <c r="BL18" s="29" t="s">
        <v>41</v>
      </c>
      <c r="BM18" s="29" t="s">
        <v>42</v>
      </c>
      <c r="BN18" s="29" t="s">
        <v>43</v>
      </c>
      <c r="BO18" s="29" t="s">
        <v>44</v>
      </c>
      <c r="BP18" s="29" t="s">
        <v>45</v>
      </c>
      <c r="BQ18" s="29" t="s">
        <v>1</v>
      </c>
      <c r="BR18" s="47" t="s">
        <v>35</v>
      </c>
      <c r="BT18" s="28" t="s">
        <v>0</v>
      </c>
      <c r="BU18" s="29" t="s">
        <v>36</v>
      </c>
      <c r="BV18" s="29" t="s">
        <v>37</v>
      </c>
      <c r="BW18" s="29" t="s">
        <v>38</v>
      </c>
      <c r="BX18" s="29" t="s">
        <v>39</v>
      </c>
      <c r="BY18" s="29" t="s">
        <v>40</v>
      </c>
      <c r="BZ18" s="29" t="s">
        <v>41</v>
      </c>
      <c r="CA18" s="29" t="s">
        <v>42</v>
      </c>
      <c r="CB18" s="29" t="s">
        <v>43</v>
      </c>
      <c r="CC18" s="29" t="s">
        <v>44</v>
      </c>
      <c r="CD18" s="29" t="s">
        <v>45</v>
      </c>
      <c r="CE18" s="29" t="s">
        <v>1</v>
      </c>
      <c r="CF18" s="47" t="s">
        <v>35</v>
      </c>
      <c r="CH18" s="28" t="s">
        <v>0</v>
      </c>
      <c r="CI18" s="29" t="s">
        <v>36</v>
      </c>
      <c r="CJ18" s="29" t="s">
        <v>37</v>
      </c>
      <c r="CK18" s="29" t="s">
        <v>38</v>
      </c>
      <c r="CL18" s="29" t="s">
        <v>39</v>
      </c>
      <c r="CM18" s="29" t="s">
        <v>40</v>
      </c>
      <c r="CN18" s="29" t="s">
        <v>41</v>
      </c>
      <c r="CO18" s="29" t="s">
        <v>42</v>
      </c>
      <c r="CP18" s="29" t="s">
        <v>43</v>
      </c>
      <c r="CQ18" s="29" t="s">
        <v>44</v>
      </c>
      <c r="CR18" s="29" t="s">
        <v>45</v>
      </c>
      <c r="CS18" s="29" t="s">
        <v>1</v>
      </c>
      <c r="CT18" s="47" t="s">
        <v>35</v>
      </c>
    </row>
    <row r="19" spans="2:114" x14ac:dyDescent="0.3">
      <c r="B19" s="37" t="str">
        <f>IF(Settings!$B$4&gt;0,Settings!$B$4,"")</f>
        <v/>
      </c>
      <c r="C19" s="33"/>
      <c r="D19" s="33"/>
      <c r="E19" s="33"/>
      <c r="F19" s="33"/>
      <c r="G19" s="35"/>
      <c r="H19" s="35"/>
      <c r="I19" s="35"/>
      <c r="J19" s="35"/>
      <c r="K19" s="35"/>
      <c r="L19" s="35"/>
      <c r="M19" s="23">
        <f>SUM(C19:L19)</f>
        <v>0</v>
      </c>
      <c r="N19" s="48" t="str">
        <f>IF(B19="","",RANK(M19,$M$19:$M$28,0))</f>
        <v/>
      </c>
      <c r="P19" s="37" t="str">
        <f>IF(Settings!$B$4&gt;0,Settings!$B$4,"")</f>
        <v/>
      </c>
      <c r="Q19" s="33"/>
      <c r="R19" s="33"/>
      <c r="S19" s="33"/>
      <c r="T19" s="33"/>
      <c r="U19" s="35"/>
      <c r="V19" s="35"/>
      <c r="W19" s="35"/>
      <c r="X19" s="35"/>
      <c r="Y19" s="35"/>
      <c r="Z19" s="35"/>
      <c r="AA19" s="23">
        <f>SUM(Q19:Z19)</f>
        <v>0</v>
      </c>
      <c r="AB19" s="48" t="str">
        <f>IF(P19="","",RANK(AA19,$AA$19:$AA$28,0))</f>
        <v/>
      </c>
      <c r="AD19" s="37" t="str">
        <f>IF(Settings!$B$4&gt;0,Settings!$B$4,"")</f>
        <v/>
      </c>
      <c r="AE19" s="33"/>
      <c r="AF19" s="33"/>
      <c r="AG19" s="33"/>
      <c r="AH19" s="33"/>
      <c r="AI19" s="35"/>
      <c r="AJ19" s="35"/>
      <c r="AK19" s="35"/>
      <c r="AL19" s="35"/>
      <c r="AM19" s="35"/>
      <c r="AN19" s="35"/>
      <c r="AO19" s="23">
        <f>SUM(AE19:AN19)</f>
        <v>0</v>
      </c>
      <c r="AP19" s="48" t="str">
        <f>IF(AD19="","",RANK(AO19,$AO$19:$AO$28,0))</f>
        <v/>
      </c>
      <c r="AQ19" s="38"/>
      <c r="AR19" s="37" t="str">
        <f>IF(Settings!$B$4&gt;0,Settings!$B$4,"")</f>
        <v/>
      </c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23">
        <f>SUM(AS19:BB19)</f>
        <v>0</v>
      </c>
      <c r="BD19" s="48" t="str">
        <f>IF(AR19="","",RANK(BC19,$BC$19:$BC$28,0))</f>
        <v/>
      </c>
      <c r="BF19" s="37" t="str">
        <f>IF(Settings!$B$4&gt;0,Settings!$B$4,"")</f>
        <v/>
      </c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23">
        <f>SUM(BG19:BP19)</f>
        <v>0</v>
      </c>
      <c r="BR19" s="48" t="str">
        <f>IF(BF19="","",RANK(BQ19,$BQ$19:$BQ$28,0))</f>
        <v/>
      </c>
      <c r="BT19" s="37" t="str">
        <f>IF(Settings!$B$4&gt;0,Settings!$B$4,"")</f>
        <v/>
      </c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23">
        <f>SUM(BU19:CD19)</f>
        <v>0</v>
      </c>
      <c r="CF19" s="48" t="str">
        <f>IF(BT19="","",RANK(CE19,$CE$19:$CE$28,0))</f>
        <v/>
      </c>
      <c r="CH19" s="37" t="str">
        <f>IF(Settings!$B$4&gt;0,Settings!$B$4,"")</f>
        <v/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23">
        <f>SUM(CI19:CR19)</f>
        <v>0</v>
      </c>
      <c r="CT19" s="48" t="str">
        <f>IF(CH19="","",RANK(CS19,$CS$19:$CS$28,0))</f>
        <v/>
      </c>
    </row>
    <row r="20" spans="2:114" x14ac:dyDescent="0.3">
      <c r="B20" s="37" t="str">
        <f>IF(Settings!$B$5&gt;0,Settings!$B$5,"")</f>
        <v/>
      </c>
      <c r="C20" s="33"/>
      <c r="D20" s="33"/>
      <c r="E20" s="33"/>
      <c r="F20" s="33"/>
      <c r="G20" s="35"/>
      <c r="H20" s="35"/>
      <c r="I20" s="35"/>
      <c r="J20" s="35"/>
      <c r="K20" s="35"/>
      <c r="L20" s="35"/>
      <c r="M20" s="23">
        <f t="shared" ref="M20:M28" si="123">SUM(C20:L20)</f>
        <v>0</v>
      </c>
      <c r="N20" s="48" t="str">
        <f t="shared" ref="N20:N28" si="124">IF(B20="","",RANK(M20,$M$19:$M$28,0))</f>
        <v/>
      </c>
      <c r="P20" s="37" t="str">
        <f>IF(Settings!$B$5&gt;0,Settings!$B$5,"")</f>
        <v/>
      </c>
      <c r="Q20" s="33"/>
      <c r="R20" s="33"/>
      <c r="S20" s="33"/>
      <c r="T20" s="33"/>
      <c r="U20" s="35"/>
      <c r="V20" s="35"/>
      <c r="W20" s="35"/>
      <c r="X20" s="35"/>
      <c r="Y20" s="35"/>
      <c r="Z20" s="35"/>
      <c r="AA20" s="23">
        <f t="shared" ref="AA20:AA28" si="125">SUM(Q20:Z20)</f>
        <v>0</v>
      </c>
      <c r="AB20" s="48" t="str">
        <f t="shared" ref="AB20:AB28" si="126">IF(P20="","",RANK(AA20,$AA$19:$AA$28,0))</f>
        <v/>
      </c>
      <c r="AD20" s="37" t="str">
        <f>IF(Settings!$B$5&gt;0,Settings!$B$5,"")</f>
        <v/>
      </c>
      <c r="AE20" s="33"/>
      <c r="AF20" s="33"/>
      <c r="AG20" s="33"/>
      <c r="AH20" s="33"/>
      <c r="AI20" s="35"/>
      <c r="AJ20" s="35"/>
      <c r="AK20" s="35"/>
      <c r="AL20" s="35"/>
      <c r="AM20" s="35"/>
      <c r="AN20" s="35"/>
      <c r="AO20" s="23">
        <f t="shared" ref="AO20:AO28" si="127">SUM(AE20:AN20)</f>
        <v>0</v>
      </c>
      <c r="AP20" s="48" t="str">
        <f t="shared" ref="AP20:AP28" si="128">IF(AD20="","",RANK(AO20,$AO$19:$AO$28,0))</f>
        <v/>
      </c>
      <c r="AQ20" s="38"/>
      <c r="AR20" s="37" t="str">
        <f>IF(Settings!$B$5&gt;0,Settings!$B$5,"")</f>
        <v/>
      </c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23">
        <f t="shared" ref="BC20:BC28" si="129">SUM(AS20:BB20)</f>
        <v>0</v>
      </c>
      <c r="BD20" s="48" t="str">
        <f t="shared" ref="BD20:BD28" si="130">IF(AR20="","",RANK(BC20,$BC$19:$BC$28,0))</f>
        <v/>
      </c>
      <c r="BF20" s="37" t="str">
        <f>IF(Settings!$B$5&gt;0,Settings!$B$5,"")</f>
        <v/>
      </c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23">
        <f t="shared" ref="BQ20:BQ28" si="131">SUM(BG20:BP20)</f>
        <v>0</v>
      </c>
      <c r="BR20" s="48" t="str">
        <f t="shared" ref="BR20:BR28" si="132">IF(BF20="","",RANK(BQ20,$BQ$19:$BQ$28,0))</f>
        <v/>
      </c>
      <c r="BT20" s="37" t="str">
        <f>IF(Settings!$B$5&gt;0,Settings!$B$5,"")</f>
        <v/>
      </c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23">
        <f t="shared" ref="CE20:CE28" si="133">SUM(BU20:CD20)</f>
        <v>0</v>
      </c>
      <c r="CF20" s="48" t="str">
        <f t="shared" ref="CF20:CF28" si="134">IF(BT20="","",RANK(CE20,$CE$19:$CE$28,0))</f>
        <v/>
      </c>
      <c r="CH20" s="37" t="str">
        <f>IF(Settings!$B$5&gt;0,Settings!$B$5,"")</f>
        <v/>
      </c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23">
        <f t="shared" ref="CS20:CS28" si="135">SUM(CI20:CR20)</f>
        <v>0</v>
      </c>
      <c r="CT20" s="48" t="str">
        <f t="shared" ref="CT20:CT28" si="136">IF(CH20="","",RANK(CS20,$CS$19:$CS$28,0))</f>
        <v/>
      </c>
    </row>
    <row r="21" spans="2:114" x14ac:dyDescent="0.3">
      <c r="B21" s="37" t="str">
        <f>IF(Settings!$B$6&gt;0,Settings!$B$6,"")</f>
        <v/>
      </c>
      <c r="C21" s="33"/>
      <c r="D21" s="33"/>
      <c r="E21" s="33"/>
      <c r="F21" s="33"/>
      <c r="G21" s="35"/>
      <c r="H21" s="35"/>
      <c r="I21" s="35"/>
      <c r="J21" s="35"/>
      <c r="K21" s="35"/>
      <c r="L21" s="35"/>
      <c r="M21" s="23">
        <f t="shared" si="123"/>
        <v>0</v>
      </c>
      <c r="N21" s="48" t="str">
        <f t="shared" si="124"/>
        <v/>
      </c>
      <c r="P21" s="37" t="str">
        <f>IF(Settings!$B$6&gt;0,Settings!$B$6,"")</f>
        <v/>
      </c>
      <c r="Q21" s="33"/>
      <c r="R21" s="33"/>
      <c r="S21" s="33"/>
      <c r="T21" s="33"/>
      <c r="U21" s="35"/>
      <c r="V21" s="35"/>
      <c r="W21" s="35"/>
      <c r="X21" s="35"/>
      <c r="Y21" s="35"/>
      <c r="Z21" s="35"/>
      <c r="AA21" s="23">
        <f t="shared" si="125"/>
        <v>0</v>
      </c>
      <c r="AB21" s="48" t="str">
        <f t="shared" si="126"/>
        <v/>
      </c>
      <c r="AD21" s="37" t="str">
        <f>IF(Settings!$B$6&gt;0,Settings!$B$6,"")</f>
        <v/>
      </c>
      <c r="AE21" s="33"/>
      <c r="AF21" s="33"/>
      <c r="AG21" s="33"/>
      <c r="AH21" s="33"/>
      <c r="AI21" s="35"/>
      <c r="AJ21" s="35"/>
      <c r="AK21" s="35"/>
      <c r="AL21" s="35"/>
      <c r="AM21" s="35"/>
      <c r="AN21" s="35"/>
      <c r="AO21" s="23">
        <f t="shared" si="127"/>
        <v>0</v>
      </c>
      <c r="AP21" s="48" t="str">
        <f t="shared" si="128"/>
        <v/>
      </c>
      <c r="AQ21" s="38"/>
      <c r="AR21" s="37" t="str">
        <f>IF(Settings!$B$6&gt;0,Settings!$B$6,"")</f>
        <v/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23">
        <f t="shared" si="129"/>
        <v>0</v>
      </c>
      <c r="BD21" s="48" t="str">
        <f t="shared" si="130"/>
        <v/>
      </c>
      <c r="BF21" s="37" t="str">
        <f>IF(Settings!$B$6&gt;0,Settings!$B$6,"")</f>
        <v/>
      </c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23">
        <f t="shared" si="131"/>
        <v>0</v>
      </c>
      <c r="BR21" s="48" t="str">
        <f t="shared" si="132"/>
        <v/>
      </c>
      <c r="BT21" s="37" t="str">
        <f>IF(Settings!$B$6&gt;0,Settings!$B$6,"")</f>
        <v/>
      </c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23">
        <f t="shared" si="133"/>
        <v>0</v>
      </c>
      <c r="CF21" s="48" t="str">
        <f t="shared" si="134"/>
        <v/>
      </c>
      <c r="CH21" s="37" t="str">
        <f>IF(Settings!$B$6&gt;0,Settings!$B$6,"")</f>
        <v/>
      </c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23">
        <f t="shared" si="135"/>
        <v>0</v>
      </c>
      <c r="CT21" s="48" t="str">
        <f t="shared" si="136"/>
        <v/>
      </c>
    </row>
    <row r="22" spans="2:114" x14ac:dyDescent="0.3">
      <c r="B22" s="37" t="str">
        <f>IF(Settings!$B$7&gt;0,Settings!$B$7,"")</f>
        <v/>
      </c>
      <c r="C22" s="33"/>
      <c r="D22" s="33"/>
      <c r="E22" s="33"/>
      <c r="F22" s="33"/>
      <c r="G22" s="35"/>
      <c r="H22" s="35"/>
      <c r="I22" s="35"/>
      <c r="J22" s="35"/>
      <c r="K22" s="35"/>
      <c r="L22" s="35"/>
      <c r="M22" s="23">
        <f t="shared" si="123"/>
        <v>0</v>
      </c>
      <c r="N22" s="48" t="str">
        <f t="shared" si="124"/>
        <v/>
      </c>
      <c r="P22" s="37" t="str">
        <f>IF(Settings!$B$7&gt;0,Settings!$B$7,"")</f>
        <v/>
      </c>
      <c r="Q22" s="33"/>
      <c r="R22" s="33"/>
      <c r="S22" s="33"/>
      <c r="T22" s="33"/>
      <c r="U22" s="35"/>
      <c r="V22" s="35"/>
      <c r="W22" s="35"/>
      <c r="X22" s="35"/>
      <c r="Y22" s="35"/>
      <c r="Z22" s="35"/>
      <c r="AA22" s="23">
        <f t="shared" si="125"/>
        <v>0</v>
      </c>
      <c r="AB22" s="48" t="str">
        <f t="shared" si="126"/>
        <v/>
      </c>
      <c r="AD22" s="37" t="str">
        <f>IF(Settings!$B$7&gt;0,Settings!$B$7,"")</f>
        <v/>
      </c>
      <c r="AE22" s="33"/>
      <c r="AF22" s="33"/>
      <c r="AG22" s="33"/>
      <c r="AH22" s="33"/>
      <c r="AI22" s="35"/>
      <c r="AJ22" s="35"/>
      <c r="AK22" s="35"/>
      <c r="AL22" s="35"/>
      <c r="AM22" s="35"/>
      <c r="AN22" s="35"/>
      <c r="AO22" s="23">
        <f t="shared" si="127"/>
        <v>0</v>
      </c>
      <c r="AP22" s="48" t="str">
        <f t="shared" si="128"/>
        <v/>
      </c>
      <c r="AQ22" s="38"/>
      <c r="AR22" s="37" t="str">
        <f>IF(Settings!$B$7&gt;0,Settings!$B$7,"")</f>
        <v/>
      </c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23">
        <f t="shared" si="129"/>
        <v>0</v>
      </c>
      <c r="BD22" s="48" t="str">
        <f t="shared" si="130"/>
        <v/>
      </c>
      <c r="BF22" s="37" t="str">
        <f>IF(Settings!$B$7&gt;0,Settings!$B$7,"")</f>
        <v/>
      </c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23">
        <f t="shared" si="131"/>
        <v>0</v>
      </c>
      <c r="BR22" s="48" t="str">
        <f t="shared" si="132"/>
        <v/>
      </c>
      <c r="BT22" s="37" t="str">
        <f>IF(Settings!$B$7&gt;0,Settings!$B$7,"")</f>
        <v/>
      </c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23">
        <f t="shared" si="133"/>
        <v>0</v>
      </c>
      <c r="CF22" s="48" t="str">
        <f t="shared" si="134"/>
        <v/>
      </c>
      <c r="CH22" s="37" t="str">
        <f>IF(Settings!$B$7&gt;0,Settings!$B$7,"")</f>
        <v/>
      </c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23">
        <f t="shared" si="135"/>
        <v>0</v>
      </c>
      <c r="CT22" s="48" t="str">
        <f t="shared" si="136"/>
        <v/>
      </c>
    </row>
    <row r="23" spans="2:114" x14ac:dyDescent="0.3">
      <c r="B23" s="37" t="str">
        <f>IF(Settings!$B$8&gt;0,Settings!$B$8,"")</f>
        <v/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3">
        <f t="shared" si="123"/>
        <v>0</v>
      </c>
      <c r="N23" s="48" t="str">
        <f t="shared" si="124"/>
        <v/>
      </c>
      <c r="P23" s="37" t="str">
        <f>IF(Settings!$B$8&gt;0,Settings!$B$8,"")</f>
        <v/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23">
        <f t="shared" si="125"/>
        <v>0</v>
      </c>
      <c r="AB23" s="48" t="str">
        <f t="shared" si="126"/>
        <v/>
      </c>
      <c r="AD23" s="37" t="str">
        <f>IF(Settings!$B$8&gt;0,Settings!$B$8,"")</f>
        <v/>
      </c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3">
        <f t="shared" si="127"/>
        <v>0</v>
      </c>
      <c r="AP23" s="48" t="str">
        <f t="shared" si="128"/>
        <v/>
      </c>
      <c r="AQ23" s="38"/>
      <c r="AR23" s="37" t="str">
        <f>IF(Settings!$B$8&gt;0,Settings!$B$8,"")</f>
        <v/>
      </c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23">
        <f t="shared" si="129"/>
        <v>0</v>
      </c>
      <c r="BD23" s="48" t="str">
        <f t="shared" si="130"/>
        <v/>
      </c>
      <c r="BF23" s="37" t="str">
        <f>IF(Settings!$B$8&gt;0,Settings!$B$8,"")</f>
        <v/>
      </c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23">
        <f t="shared" si="131"/>
        <v>0</v>
      </c>
      <c r="BR23" s="48" t="str">
        <f t="shared" si="132"/>
        <v/>
      </c>
      <c r="BT23" s="37" t="str">
        <f>IF(Settings!$B$8&gt;0,Settings!$B$8,"")</f>
        <v/>
      </c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23">
        <f t="shared" si="133"/>
        <v>0</v>
      </c>
      <c r="CF23" s="48" t="str">
        <f t="shared" si="134"/>
        <v/>
      </c>
      <c r="CH23" s="37" t="str">
        <f>IF(Settings!$B$8&gt;0,Settings!$B$8,"")</f>
        <v/>
      </c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23">
        <f t="shared" si="135"/>
        <v>0</v>
      </c>
      <c r="CT23" s="48" t="str">
        <f t="shared" si="136"/>
        <v/>
      </c>
    </row>
    <row r="24" spans="2:114" x14ac:dyDescent="0.3">
      <c r="B24" s="37" t="str">
        <f>IF(Settings!$B$9&gt;0,Settings!$B$9,"")</f>
        <v/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3">
        <f t="shared" si="123"/>
        <v>0</v>
      </c>
      <c r="N24" s="48" t="str">
        <f t="shared" si="124"/>
        <v/>
      </c>
      <c r="P24" s="37" t="str">
        <f>IF(Settings!$B$9&gt;0,Settings!$B$9,"")</f>
        <v/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23">
        <f t="shared" si="125"/>
        <v>0</v>
      </c>
      <c r="AB24" s="48" t="str">
        <f t="shared" si="126"/>
        <v/>
      </c>
      <c r="AD24" s="37" t="str">
        <f>IF(Settings!$B$9&gt;0,Settings!$B$9,"")</f>
        <v/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23">
        <f t="shared" si="127"/>
        <v>0</v>
      </c>
      <c r="AP24" s="48" t="str">
        <f t="shared" si="128"/>
        <v/>
      </c>
      <c r="AQ24" s="38"/>
      <c r="AR24" s="37" t="str">
        <f>IF(Settings!$B$9&gt;0,Settings!$B$9,"")</f>
        <v/>
      </c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23">
        <f t="shared" si="129"/>
        <v>0</v>
      </c>
      <c r="BD24" s="48" t="str">
        <f t="shared" si="130"/>
        <v/>
      </c>
      <c r="BF24" s="37" t="str">
        <f>IF(Settings!$B$9&gt;0,Settings!$B$9,"")</f>
        <v/>
      </c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23">
        <f t="shared" si="131"/>
        <v>0</v>
      </c>
      <c r="BR24" s="48" t="str">
        <f t="shared" si="132"/>
        <v/>
      </c>
      <c r="BT24" s="37" t="str">
        <f>IF(Settings!$B$9&gt;0,Settings!$B$9,"")</f>
        <v/>
      </c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23">
        <f t="shared" si="133"/>
        <v>0</v>
      </c>
      <c r="CF24" s="48" t="str">
        <f t="shared" si="134"/>
        <v/>
      </c>
      <c r="CH24" s="37" t="str">
        <f>IF(Settings!$B$9&gt;0,Settings!$B$9,"")</f>
        <v/>
      </c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23">
        <f t="shared" si="135"/>
        <v>0</v>
      </c>
      <c r="CT24" s="48" t="str">
        <f t="shared" si="136"/>
        <v/>
      </c>
    </row>
    <row r="25" spans="2:114" x14ac:dyDescent="0.3">
      <c r="B25" s="37" t="str">
        <f>IF(Settings!$B$10&gt;0,Settings!$B$10,"")</f>
        <v/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3">
        <f t="shared" si="123"/>
        <v>0</v>
      </c>
      <c r="N25" s="48" t="str">
        <f t="shared" si="124"/>
        <v/>
      </c>
      <c r="P25" s="37" t="str">
        <f>IF(Settings!$B$10&gt;0,Settings!$B$10,"")</f>
        <v/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23">
        <f t="shared" si="125"/>
        <v>0</v>
      </c>
      <c r="AB25" s="48" t="str">
        <f t="shared" si="126"/>
        <v/>
      </c>
      <c r="AD25" s="37" t="str">
        <f>IF(Settings!$B$10&gt;0,Settings!$B$10,"")</f>
        <v/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127"/>
        <v>0</v>
      </c>
      <c r="AP25" s="48" t="str">
        <f t="shared" si="128"/>
        <v/>
      </c>
      <c r="AQ25" s="38"/>
      <c r="AR25" s="37" t="str">
        <f>IF(Settings!$B$10&gt;0,Settings!$B$10,"")</f>
        <v/>
      </c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23">
        <f t="shared" si="129"/>
        <v>0</v>
      </c>
      <c r="BD25" s="48" t="str">
        <f t="shared" si="130"/>
        <v/>
      </c>
      <c r="BF25" s="37" t="str">
        <f>IF(Settings!$B$10&gt;0,Settings!$B$10,"")</f>
        <v/>
      </c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23">
        <f t="shared" si="131"/>
        <v>0</v>
      </c>
      <c r="BR25" s="48" t="str">
        <f t="shared" si="132"/>
        <v/>
      </c>
      <c r="BT25" s="37" t="str">
        <f>IF(Settings!$B$10&gt;0,Settings!$B$10,"")</f>
        <v/>
      </c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23">
        <f t="shared" si="133"/>
        <v>0</v>
      </c>
      <c r="CF25" s="48" t="str">
        <f t="shared" si="134"/>
        <v/>
      </c>
      <c r="CH25" s="37" t="str">
        <f>IF(Settings!$B$10&gt;0,Settings!$B$10,"")</f>
        <v/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23">
        <f t="shared" si="135"/>
        <v>0</v>
      </c>
      <c r="CT25" s="48" t="str">
        <f t="shared" si="136"/>
        <v/>
      </c>
    </row>
    <row r="26" spans="2:114" x14ac:dyDescent="0.3">
      <c r="B26" s="37" t="str">
        <f>IF(Settings!$B$11&gt;0,Settings!$B$11,"")</f>
        <v/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3">
        <f t="shared" si="123"/>
        <v>0</v>
      </c>
      <c r="N26" s="48" t="str">
        <f t="shared" si="124"/>
        <v/>
      </c>
      <c r="P26" s="37" t="str">
        <f>IF(Settings!$B$11&gt;0,Settings!$B$11,"")</f>
        <v/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>
        <f t="shared" si="125"/>
        <v>0</v>
      </c>
      <c r="AB26" s="48" t="str">
        <f t="shared" si="126"/>
        <v/>
      </c>
      <c r="AD26" s="37" t="str">
        <f>IF(Settings!$B$11&gt;0,Settings!$B$11,"")</f>
        <v/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127"/>
        <v>0</v>
      </c>
      <c r="AP26" s="48" t="str">
        <f t="shared" si="128"/>
        <v/>
      </c>
      <c r="AQ26" s="38"/>
      <c r="AR26" s="37" t="str">
        <f>IF(Settings!$B$11&gt;0,Settings!$B$11,"")</f>
        <v/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23">
        <f t="shared" si="129"/>
        <v>0</v>
      </c>
      <c r="BD26" s="48" t="str">
        <f t="shared" si="130"/>
        <v/>
      </c>
      <c r="BF26" s="37" t="str">
        <f>IF(Settings!$B$11&gt;0,Settings!$B$11,"")</f>
        <v/>
      </c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23">
        <f t="shared" si="131"/>
        <v>0</v>
      </c>
      <c r="BR26" s="48" t="str">
        <f t="shared" si="132"/>
        <v/>
      </c>
      <c r="BT26" s="37" t="str">
        <f>IF(Settings!$B$11&gt;0,Settings!$B$11,"")</f>
        <v/>
      </c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23">
        <f t="shared" si="133"/>
        <v>0</v>
      </c>
      <c r="CF26" s="48" t="str">
        <f t="shared" si="134"/>
        <v/>
      </c>
      <c r="CH26" s="37" t="str">
        <f>IF(Settings!$B$11&gt;0,Settings!$B$11,"")</f>
        <v/>
      </c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23">
        <f t="shared" si="135"/>
        <v>0</v>
      </c>
      <c r="CT26" s="48" t="str">
        <f t="shared" si="136"/>
        <v/>
      </c>
    </row>
    <row r="27" spans="2:114" x14ac:dyDescent="0.3">
      <c r="B27" s="37" t="str">
        <f>IF(Settings!$B$12&gt;0,Settings!$B$12,"")</f>
        <v/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23">
        <f t="shared" si="123"/>
        <v>0</v>
      </c>
      <c r="N27" s="48" t="str">
        <f t="shared" si="124"/>
        <v/>
      </c>
      <c r="P27" s="37" t="str">
        <f>IF(Settings!$B$12&gt;0,Settings!$B$12,"")</f>
        <v/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>
        <f t="shared" si="125"/>
        <v>0</v>
      </c>
      <c r="AB27" s="48" t="str">
        <f t="shared" si="126"/>
        <v/>
      </c>
      <c r="AD27" s="37" t="str">
        <f>IF(Settings!$B$12&gt;0,Settings!$B$12,"")</f>
        <v/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127"/>
        <v>0</v>
      </c>
      <c r="AP27" s="48" t="str">
        <f t="shared" si="128"/>
        <v/>
      </c>
      <c r="AQ27" s="38"/>
      <c r="AR27" s="37" t="str">
        <f>IF(Settings!$B$12&gt;0,Settings!$B$12,"")</f>
        <v/>
      </c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23">
        <f t="shared" si="129"/>
        <v>0</v>
      </c>
      <c r="BD27" s="48" t="str">
        <f t="shared" si="130"/>
        <v/>
      </c>
      <c r="BF27" s="37" t="str">
        <f>IF(Settings!$B$12&gt;0,Settings!$B$12,"")</f>
        <v/>
      </c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23">
        <f t="shared" si="131"/>
        <v>0</v>
      </c>
      <c r="BR27" s="48" t="str">
        <f t="shared" si="132"/>
        <v/>
      </c>
      <c r="BT27" s="37" t="str">
        <f>IF(Settings!$B$12&gt;0,Settings!$B$12,"")</f>
        <v/>
      </c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23">
        <f t="shared" si="133"/>
        <v>0</v>
      </c>
      <c r="CF27" s="48" t="str">
        <f t="shared" si="134"/>
        <v/>
      </c>
      <c r="CH27" s="37" t="str">
        <f>IF(Settings!$B$12&gt;0,Settings!$B$12,"")</f>
        <v/>
      </c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23">
        <f t="shared" si="135"/>
        <v>0</v>
      </c>
      <c r="CT27" s="48" t="str">
        <f t="shared" si="136"/>
        <v/>
      </c>
    </row>
    <row r="28" spans="2:114" x14ac:dyDescent="0.3">
      <c r="B28" s="37" t="str">
        <f>IF(Settings!$B$13&gt;0,Settings!$B$13,"")</f>
        <v/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23">
        <f t="shared" si="123"/>
        <v>0</v>
      </c>
      <c r="N28" s="48" t="str">
        <f t="shared" si="124"/>
        <v/>
      </c>
      <c r="P28" s="37" t="str">
        <f>IF(Settings!$B$13&gt;0,Settings!$B$13,"")</f>
        <v/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3">
        <f t="shared" si="125"/>
        <v>0</v>
      </c>
      <c r="AB28" s="48" t="str">
        <f t="shared" si="126"/>
        <v/>
      </c>
      <c r="AD28" s="37" t="str">
        <f>IF(Settings!$B$13&gt;0,Settings!$B$13,"")</f>
        <v/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127"/>
        <v>0</v>
      </c>
      <c r="AP28" s="48" t="str">
        <f t="shared" si="128"/>
        <v/>
      </c>
      <c r="AQ28" s="38"/>
      <c r="AR28" s="37" t="str">
        <f>IF(Settings!$B$13&gt;0,Settings!$B$13,"")</f>
        <v/>
      </c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23">
        <f t="shared" si="129"/>
        <v>0</v>
      </c>
      <c r="BD28" s="48" t="str">
        <f t="shared" si="130"/>
        <v/>
      </c>
      <c r="BF28" s="37" t="str">
        <f>IF(Settings!$B$13&gt;0,Settings!$B$13,"")</f>
        <v/>
      </c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23">
        <f t="shared" si="131"/>
        <v>0</v>
      </c>
      <c r="BR28" s="48" t="str">
        <f t="shared" si="132"/>
        <v/>
      </c>
      <c r="BT28" s="37" t="str">
        <f>IF(Settings!$B$13&gt;0,Settings!$B$13,"")</f>
        <v/>
      </c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23">
        <f t="shared" si="133"/>
        <v>0</v>
      </c>
      <c r="CF28" s="48" t="str">
        <f t="shared" si="134"/>
        <v/>
      </c>
      <c r="CH28" s="37" t="str">
        <f>IF(Settings!$B$13&gt;0,Settings!$B$13,"")</f>
        <v/>
      </c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23">
        <f t="shared" si="135"/>
        <v>0</v>
      </c>
      <c r="CT28" s="48" t="str">
        <f t="shared" si="136"/>
        <v/>
      </c>
    </row>
    <row r="29" spans="2:114" s="42" customFormat="1" x14ac:dyDescent="0.3">
      <c r="B29" s="40" t="s">
        <v>34</v>
      </c>
      <c r="C29" s="41" t="str">
        <f t="shared" ref="C29" si="137">IF(SUM(C19:C28)=0,"",SUM(C19:C28))</f>
        <v/>
      </c>
      <c r="D29" s="41" t="str">
        <f t="shared" ref="D29" si="138">IF(SUM(D19:D28)=0,"",SUM(D19:D28))</f>
        <v/>
      </c>
      <c r="E29" s="41" t="str">
        <f t="shared" ref="E29" si="139">IF(SUM(E19:E28)=0,"",SUM(E19:E28))</f>
        <v/>
      </c>
      <c r="F29" s="41" t="str">
        <f t="shared" ref="F29" si="140">IF(SUM(F19:F28)=0,"",SUM(F19:F28))</f>
        <v/>
      </c>
      <c r="G29" s="41" t="str">
        <f>IF(SUM(G19:G28)=0,"",SUM(G19:G28))</f>
        <v/>
      </c>
      <c r="H29" s="41" t="str">
        <f t="shared" ref="H29" si="141">IF(SUM(H19:H28)=0,"",SUM(H19:H28))</f>
        <v/>
      </c>
      <c r="I29" s="41" t="str">
        <f t="shared" ref="I29" si="142">IF(SUM(I19:I28)=0,"",SUM(I19:I28))</f>
        <v/>
      </c>
      <c r="J29" s="41" t="str">
        <f t="shared" ref="J29" si="143">IF(SUM(J19:J28)=0,"",SUM(J19:J28))</f>
        <v/>
      </c>
      <c r="K29" s="41" t="str">
        <f t="shared" ref="K29" si="144">IF(SUM(K19:K28)=0,"",SUM(K19:K28))</f>
        <v/>
      </c>
      <c r="L29" s="41" t="str">
        <f>IF(SUM(L19:L28)=0,"",SUM(L19:L28))</f>
        <v/>
      </c>
      <c r="M29" s="24" t="str">
        <f>IF(SUM(M19:M28)=0,"",SUM(M19:M28))</f>
        <v/>
      </c>
      <c r="N29" s="49"/>
      <c r="P29" s="40" t="s">
        <v>34</v>
      </c>
      <c r="Q29" s="41" t="str">
        <f t="shared" ref="Q29" si="145">IF(SUM(Q19:Q28)=0,"",SUM(Q19:Q28))</f>
        <v/>
      </c>
      <c r="R29" s="41" t="str">
        <f t="shared" ref="R29" si="146">IF(SUM(R19:R28)=0,"",SUM(R19:R28))</f>
        <v/>
      </c>
      <c r="S29" s="41" t="str">
        <f t="shared" ref="S29" si="147">IF(SUM(S19:S28)=0,"",SUM(S19:S28))</f>
        <v/>
      </c>
      <c r="T29" s="41" t="str">
        <f t="shared" ref="T29" si="148">IF(SUM(T19:T28)=0,"",SUM(T19:T28))</f>
        <v/>
      </c>
      <c r="U29" s="41" t="str">
        <f>IF(SUM(U19:U28)=0,"",SUM(U19:U28))</f>
        <v/>
      </c>
      <c r="V29" s="41" t="str">
        <f t="shared" ref="V29" si="149">IF(SUM(V19:V28)=0,"",SUM(V19:V28))</f>
        <v/>
      </c>
      <c r="W29" s="41" t="str">
        <f t="shared" ref="W29" si="150">IF(SUM(W19:W28)=0,"",SUM(W19:W28))</f>
        <v/>
      </c>
      <c r="X29" s="41" t="str">
        <f t="shared" ref="X29" si="151">IF(SUM(X19:X28)=0,"",SUM(X19:X28))</f>
        <v/>
      </c>
      <c r="Y29" s="41" t="str">
        <f t="shared" ref="Y29" si="152">IF(SUM(Y19:Y28)=0,"",SUM(Y19:Y28))</f>
        <v/>
      </c>
      <c r="Z29" s="41" t="str">
        <f>IF(SUM(Z19:Z28)=0,"",SUM(Z19:Z28))</f>
        <v/>
      </c>
      <c r="AA29" s="24" t="str">
        <f>IF(SUM(AA19:AA28)=0,"",SUM(AA19:AA28))</f>
        <v/>
      </c>
      <c r="AB29" s="49"/>
      <c r="AD29" s="40" t="s">
        <v>34</v>
      </c>
      <c r="AE29" s="24" t="str">
        <f t="shared" ref="AE29" si="153">IF(SUM(AE19:AE28)=0,"",SUM(AE19:AE28))</f>
        <v/>
      </c>
      <c r="AF29" s="24" t="str">
        <f t="shared" ref="AF29" si="154">IF(SUM(AF19:AF28)=0,"",SUM(AF19:AF28))</f>
        <v/>
      </c>
      <c r="AG29" s="24" t="str">
        <f t="shared" ref="AG29" si="155">IF(SUM(AG19:AG28)=0,"",SUM(AG19:AG28))</f>
        <v/>
      </c>
      <c r="AH29" s="24" t="str">
        <f t="shared" ref="AH29" si="156">IF(SUM(AH19:AH28)=0,"",SUM(AH19:AH28))</f>
        <v/>
      </c>
      <c r="AI29" s="24" t="str">
        <f>IF(SUM(AI19:AI28)=0,"",SUM(AI19:AI28))</f>
        <v/>
      </c>
      <c r="AJ29" s="24" t="str">
        <f t="shared" ref="AJ29" si="157">IF(SUM(AJ19:AJ28)=0,"",SUM(AJ19:AJ28))</f>
        <v/>
      </c>
      <c r="AK29" s="24" t="str">
        <f t="shared" ref="AK29" si="158">IF(SUM(AK19:AK28)=0,"",SUM(AK19:AK28))</f>
        <v/>
      </c>
      <c r="AL29" s="24" t="str">
        <f t="shared" ref="AL29" si="159">IF(SUM(AL19:AL28)=0,"",SUM(AL19:AL28))</f>
        <v/>
      </c>
      <c r="AM29" s="24" t="str">
        <f t="shared" ref="AM29" si="160">IF(SUM(AM19:AM28)=0,"",SUM(AM19:AM28))</f>
        <v/>
      </c>
      <c r="AN29" s="24" t="str">
        <f>IF(SUM(AN19:AN28)=0,"",SUM(AN19:AN28))</f>
        <v/>
      </c>
      <c r="AO29" s="24" t="str">
        <f>IF(SUM(AO19:AO28)=0,"",SUM(AO19:AO28))</f>
        <v/>
      </c>
      <c r="AP29" s="49"/>
      <c r="AR29" s="40" t="s">
        <v>34</v>
      </c>
      <c r="AS29" s="24" t="str">
        <f t="shared" ref="AS29" si="161">IF(SUM(AS19:AS28)=0,"",SUM(AS19:AS28))</f>
        <v/>
      </c>
      <c r="AT29" s="24" t="str">
        <f t="shared" ref="AT29" si="162">IF(SUM(AT19:AT28)=0,"",SUM(AT19:AT28))</f>
        <v/>
      </c>
      <c r="AU29" s="24" t="str">
        <f t="shared" ref="AU29" si="163">IF(SUM(AU19:AU28)=0,"",SUM(AU19:AU28))</f>
        <v/>
      </c>
      <c r="AV29" s="24" t="str">
        <f t="shared" ref="AV29" si="164">IF(SUM(AV19:AV28)=0,"",SUM(AV19:AV28))</f>
        <v/>
      </c>
      <c r="AW29" s="24" t="str">
        <f>IF(SUM(AW19:AW28)=0,"",SUM(AW19:AW28))</f>
        <v/>
      </c>
      <c r="AX29" s="24" t="str">
        <f t="shared" ref="AX29" si="165">IF(SUM(AX19:AX28)=0,"",SUM(AX19:AX28))</f>
        <v/>
      </c>
      <c r="AY29" s="24" t="str">
        <f t="shared" ref="AY29" si="166">IF(SUM(AY19:AY28)=0,"",SUM(AY19:AY28))</f>
        <v/>
      </c>
      <c r="AZ29" s="24" t="str">
        <f t="shared" ref="AZ29" si="167">IF(SUM(AZ19:AZ28)=0,"",SUM(AZ19:AZ28))</f>
        <v/>
      </c>
      <c r="BA29" s="24" t="str">
        <f t="shared" ref="BA29" si="168">IF(SUM(BA19:BA28)=0,"",SUM(BA19:BA28))</f>
        <v/>
      </c>
      <c r="BB29" s="24" t="str">
        <f>IF(SUM(BB19:BB28)=0,"",SUM(BB19:BB28))</f>
        <v/>
      </c>
      <c r="BC29" s="24" t="str">
        <f>IF(SUM(BC19:BC28)=0,"",SUM(BC19:BC28))</f>
        <v/>
      </c>
      <c r="BD29" s="49"/>
      <c r="BF29" s="40" t="s">
        <v>34</v>
      </c>
      <c r="BG29" s="24" t="str">
        <f t="shared" ref="BG29" si="169">IF(SUM(BG19:BG28)=0,"",SUM(BG19:BG28))</f>
        <v/>
      </c>
      <c r="BH29" s="24" t="str">
        <f t="shared" ref="BH29" si="170">IF(SUM(BH19:BH28)=0,"",SUM(BH19:BH28))</f>
        <v/>
      </c>
      <c r="BI29" s="24" t="str">
        <f t="shared" ref="BI29" si="171">IF(SUM(BI19:BI28)=0,"",SUM(BI19:BI28))</f>
        <v/>
      </c>
      <c r="BJ29" s="24" t="str">
        <f t="shared" ref="BJ29" si="172">IF(SUM(BJ19:BJ28)=0,"",SUM(BJ19:BJ28))</f>
        <v/>
      </c>
      <c r="BK29" s="24" t="str">
        <f>IF(SUM(BK19:BK28)=0,"",SUM(BK19:BK28))</f>
        <v/>
      </c>
      <c r="BL29" s="24" t="str">
        <f t="shared" ref="BL29" si="173">IF(SUM(BL19:BL28)=0,"",SUM(BL19:BL28))</f>
        <v/>
      </c>
      <c r="BM29" s="24" t="str">
        <f t="shared" ref="BM29" si="174">IF(SUM(BM19:BM28)=0,"",SUM(BM19:BM28))</f>
        <v/>
      </c>
      <c r="BN29" s="24" t="str">
        <f t="shared" ref="BN29" si="175">IF(SUM(BN19:BN28)=0,"",SUM(BN19:BN28))</f>
        <v/>
      </c>
      <c r="BO29" s="24" t="str">
        <f t="shared" ref="BO29" si="176">IF(SUM(BO19:BO28)=0,"",SUM(BO19:BO28))</f>
        <v/>
      </c>
      <c r="BP29" s="24" t="str">
        <f>IF(SUM(BP19:BP28)=0,"",SUM(BP19:BP28))</f>
        <v/>
      </c>
      <c r="BQ29" s="24" t="str">
        <f>IF(SUM(BQ19:BQ28)=0,"",SUM(BQ19:BQ28))</f>
        <v/>
      </c>
      <c r="BR29" s="49"/>
      <c r="BT29" s="40" t="s">
        <v>34</v>
      </c>
      <c r="BU29" s="24" t="str">
        <f t="shared" ref="BU29" si="177">IF(SUM(BU19:BU28)=0,"",SUM(BU19:BU28))</f>
        <v/>
      </c>
      <c r="BV29" s="24" t="str">
        <f t="shared" ref="BV29" si="178">IF(SUM(BV19:BV28)=0,"",SUM(BV19:BV28))</f>
        <v/>
      </c>
      <c r="BW29" s="24" t="str">
        <f t="shared" ref="BW29" si="179">IF(SUM(BW19:BW28)=0,"",SUM(BW19:BW28))</f>
        <v/>
      </c>
      <c r="BX29" s="24" t="str">
        <f t="shared" ref="BX29" si="180">IF(SUM(BX19:BX28)=0,"",SUM(BX19:BX28))</f>
        <v/>
      </c>
      <c r="BY29" s="24" t="str">
        <f>IF(SUM(BY19:BY28)=0,"",SUM(BY19:BY28))</f>
        <v/>
      </c>
      <c r="BZ29" s="24" t="str">
        <f t="shared" ref="BZ29" si="181">IF(SUM(BZ19:BZ28)=0,"",SUM(BZ19:BZ28))</f>
        <v/>
      </c>
      <c r="CA29" s="24" t="str">
        <f t="shared" ref="CA29" si="182">IF(SUM(CA19:CA28)=0,"",SUM(CA19:CA28))</f>
        <v/>
      </c>
      <c r="CB29" s="24" t="str">
        <f t="shared" ref="CB29" si="183">IF(SUM(CB19:CB28)=0,"",SUM(CB19:CB28))</f>
        <v/>
      </c>
      <c r="CC29" s="24" t="str">
        <f t="shared" ref="CC29" si="184">IF(SUM(CC19:CC28)=0,"",SUM(CC19:CC28))</f>
        <v/>
      </c>
      <c r="CD29" s="24" t="str">
        <f>IF(SUM(CD19:CD28)=0,"",SUM(CD19:CD28))</f>
        <v/>
      </c>
      <c r="CE29" s="24" t="str">
        <f>IF(SUM(CE19:CE28)=0,"",SUM(CE19:CE28))</f>
        <v/>
      </c>
      <c r="CF29" s="49"/>
      <c r="CH29" s="40" t="s">
        <v>34</v>
      </c>
      <c r="CI29" s="24" t="str">
        <f t="shared" ref="CI29" si="185">IF(SUM(CI19:CI28)=0,"",SUM(CI19:CI28))</f>
        <v/>
      </c>
      <c r="CJ29" s="24" t="str">
        <f t="shared" ref="CJ29" si="186">IF(SUM(CJ19:CJ28)=0,"",SUM(CJ19:CJ28))</f>
        <v/>
      </c>
      <c r="CK29" s="24" t="str">
        <f t="shared" ref="CK29" si="187">IF(SUM(CK19:CK28)=0,"",SUM(CK19:CK28))</f>
        <v/>
      </c>
      <c r="CL29" s="24" t="str">
        <f t="shared" ref="CL29" si="188">IF(SUM(CL19:CL28)=0,"",SUM(CL19:CL28))</f>
        <v/>
      </c>
      <c r="CM29" s="24" t="str">
        <f>IF(SUM(CM19:CM28)=0,"",SUM(CM19:CM28))</f>
        <v/>
      </c>
      <c r="CN29" s="24" t="str">
        <f t="shared" ref="CN29" si="189">IF(SUM(CN19:CN28)=0,"",SUM(CN19:CN28))</f>
        <v/>
      </c>
      <c r="CO29" s="24" t="str">
        <f t="shared" ref="CO29" si="190">IF(SUM(CO19:CO28)=0,"",SUM(CO19:CO28))</f>
        <v/>
      </c>
      <c r="CP29" s="24" t="str">
        <f t="shared" ref="CP29" si="191">IF(SUM(CP19:CP28)=0,"",SUM(CP19:CP28))</f>
        <v/>
      </c>
      <c r="CQ29" s="24" t="str">
        <f t="shared" ref="CQ29" si="192">IF(SUM(CQ19:CQ28)=0,"",SUM(CQ19:CQ28))</f>
        <v/>
      </c>
      <c r="CR29" s="24" t="str">
        <f>IF(SUM(CR19:CR28)=0,"",SUM(CR19:CR28))</f>
        <v/>
      </c>
      <c r="CS29" s="24" t="str">
        <f>IF(SUM(CS19:CS28)=0,"",SUM(CS19:CS28))</f>
        <v/>
      </c>
      <c r="CT29" s="49"/>
    </row>
    <row r="30" spans="2:114" s="42" customFormat="1" x14ac:dyDescent="0.3">
      <c r="B30" s="40" t="s">
        <v>46</v>
      </c>
      <c r="C30" s="24" t="str">
        <f t="shared" ref="C30" si="193">IF(C29="","",AVERAGE(C19:C28))</f>
        <v/>
      </c>
      <c r="D30" s="24" t="str">
        <f t="shared" ref="D30" si="194">IF(D29="","",AVERAGE(D19:D28))</f>
        <v/>
      </c>
      <c r="E30" s="24" t="str">
        <f t="shared" ref="E30" si="195">IF(E29="","",AVERAGE(E19:E28))</f>
        <v/>
      </c>
      <c r="F30" s="24" t="str">
        <f t="shared" ref="F30" si="196">IF(F29="","",AVERAGE(F19:F28))</f>
        <v/>
      </c>
      <c r="G30" s="24" t="str">
        <f>IF(G29="","",AVERAGE(G19:G28))</f>
        <v/>
      </c>
      <c r="H30" s="24" t="str">
        <f t="shared" ref="H30" si="197">IF(H29="","",AVERAGE(H19:H28))</f>
        <v/>
      </c>
      <c r="I30" s="24" t="str">
        <f t="shared" ref="I30" si="198">IF(I29="","",AVERAGE(I19:I28))</f>
        <v/>
      </c>
      <c r="J30" s="24" t="str">
        <f t="shared" ref="J30" si="199">IF(J29="","",AVERAGE(J19:J28))</f>
        <v/>
      </c>
      <c r="K30" s="24" t="str">
        <f t="shared" ref="K30" si="200">IF(K29="","",AVERAGE(K19:K28))</f>
        <v/>
      </c>
      <c r="L30" s="24" t="str">
        <f t="shared" ref="L30" si="201">IF(L29="","",AVERAGE(L19:L28))</f>
        <v/>
      </c>
      <c r="M30" s="24">
        <f>IF(ISERROR(AVERAGE(M19:M28)),"",AVERAGE(M19:M28))</f>
        <v>0</v>
      </c>
      <c r="N30" s="49"/>
      <c r="P30" s="40" t="s">
        <v>46</v>
      </c>
      <c r="Q30" s="24" t="str">
        <f t="shared" ref="Q30" si="202">IF(Q29="","",AVERAGE(Q19:Q28))</f>
        <v/>
      </c>
      <c r="R30" s="24" t="str">
        <f t="shared" ref="R30" si="203">IF(R29="","",AVERAGE(R19:R28))</f>
        <v/>
      </c>
      <c r="S30" s="24" t="str">
        <f t="shared" ref="S30" si="204">IF(S29="","",AVERAGE(S19:S28))</f>
        <v/>
      </c>
      <c r="T30" s="24" t="str">
        <f t="shared" ref="T30" si="205">IF(T29="","",AVERAGE(T19:T28))</f>
        <v/>
      </c>
      <c r="U30" s="24" t="str">
        <f>IF(U29="","",AVERAGE(U19:U28))</f>
        <v/>
      </c>
      <c r="V30" s="24" t="str">
        <f t="shared" ref="V30" si="206">IF(V29="","",AVERAGE(V19:V28))</f>
        <v/>
      </c>
      <c r="W30" s="24" t="str">
        <f t="shared" ref="W30" si="207">IF(W29="","",AVERAGE(W19:W28))</f>
        <v/>
      </c>
      <c r="X30" s="24" t="str">
        <f t="shared" ref="X30" si="208">IF(X29="","",AVERAGE(X19:X28))</f>
        <v/>
      </c>
      <c r="Y30" s="24" t="str">
        <f t="shared" ref="Y30" si="209">IF(Y29="","",AVERAGE(Y19:Y28))</f>
        <v/>
      </c>
      <c r="Z30" s="24" t="str">
        <f t="shared" ref="Z30" si="210">IF(Z29="","",AVERAGE(Z19:Z28))</f>
        <v/>
      </c>
      <c r="AA30" s="24">
        <f>IF(ISERROR(AVERAGE(AA19:AA28)),"",AVERAGE(AA19:AA28))</f>
        <v>0</v>
      </c>
      <c r="AB30" s="49"/>
      <c r="AD30" s="40" t="s">
        <v>46</v>
      </c>
      <c r="AE30" s="24" t="str">
        <f t="shared" ref="AE30" si="211">IF(AE29="","",AVERAGE(AE19:AE28))</f>
        <v/>
      </c>
      <c r="AF30" s="24" t="str">
        <f t="shared" ref="AF30" si="212">IF(AF29="","",AVERAGE(AF19:AF28))</f>
        <v/>
      </c>
      <c r="AG30" s="24" t="str">
        <f t="shared" ref="AG30" si="213">IF(AG29="","",AVERAGE(AG19:AG28))</f>
        <v/>
      </c>
      <c r="AH30" s="24" t="str">
        <f t="shared" ref="AH30" si="214">IF(AH29="","",AVERAGE(AH19:AH28))</f>
        <v/>
      </c>
      <c r="AI30" s="24" t="str">
        <f>IF(AI29="","",AVERAGE(AI19:AI28))</f>
        <v/>
      </c>
      <c r="AJ30" s="24" t="str">
        <f t="shared" ref="AJ30" si="215">IF(AJ29="","",AVERAGE(AJ19:AJ28))</f>
        <v/>
      </c>
      <c r="AK30" s="24" t="str">
        <f t="shared" ref="AK30" si="216">IF(AK29="","",AVERAGE(AK19:AK28))</f>
        <v/>
      </c>
      <c r="AL30" s="24" t="str">
        <f t="shared" ref="AL30" si="217">IF(AL29="","",AVERAGE(AL19:AL28))</f>
        <v/>
      </c>
      <c r="AM30" s="24" t="str">
        <f t="shared" ref="AM30" si="218">IF(AM29="","",AVERAGE(AM19:AM28))</f>
        <v/>
      </c>
      <c r="AN30" s="24" t="str">
        <f t="shared" ref="AN30" si="219">IF(AN29="","",AVERAGE(AN19:AN28))</f>
        <v/>
      </c>
      <c r="AO30" s="24">
        <f>IF(ISERROR(AVERAGE(AO19:AO28)),"",AVERAGE(AO19:AO28))</f>
        <v>0</v>
      </c>
      <c r="AP30" s="49"/>
      <c r="AR30" s="40" t="s">
        <v>46</v>
      </c>
      <c r="AS30" s="24" t="str">
        <f t="shared" ref="AS30" si="220">IF(AS29="","",AVERAGE(AS19:AS28))</f>
        <v/>
      </c>
      <c r="AT30" s="24" t="str">
        <f t="shared" ref="AT30" si="221">IF(AT29="","",AVERAGE(AT19:AT28))</f>
        <v/>
      </c>
      <c r="AU30" s="24" t="str">
        <f t="shared" ref="AU30" si="222">IF(AU29="","",AVERAGE(AU19:AU28))</f>
        <v/>
      </c>
      <c r="AV30" s="24" t="str">
        <f t="shared" ref="AV30" si="223">IF(AV29="","",AVERAGE(AV19:AV28))</f>
        <v/>
      </c>
      <c r="AW30" s="24" t="str">
        <f>IF(AW29="","",AVERAGE(AW19:AW28))</f>
        <v/>
      </c>
      <c r="AX30" s="24" t="str">
        <f t="shared" ref="AX30" si="224">IF(AX29="","",AVERAGE(AX19:AX28))</f>
        <v/>
      </c>
      <c r="AY30" s="24" t="str">
        <f t="shared" ref="AY30" si="225">IF(AY29="","",AVERAGE(AY19:AY28))</f>
        <v/>
      </c>
      <c r="AZ30" s="24" t="str">
        <f t="shared" ref="AZ30" si="226">IF(AZ29="","",AVERAGE(AZ19:AZ28))</f>
        <v/>
      </c>
      <c r="BA30" s="24" t="str">
        <f t="shared" ref="BA30" si="227">IF(BA29="","",AVERAGE(BA19:BA28))</f>
        <v/>
      </c>
      <c r="BB30" s="24" t="str">
        <f t="shared" ref="BB30" si="228">IF(BB29="","",AVERAGE(BB19:BB28))</f>
        <v/>
      </c>
      <c r="BC30" s="24">
        <f>IF(ISERROR(AVERAGE(BC19:BC28)),"",AVERAGE(BC19:BC28))</f>
        <v>0</v>
      </c>
      <c r="BD30" s="49"/>
      <c r="BF30" s="40" t="s">
        <v>46</v>
      </c>
      <c r="BG30" s="24" t="str">
        <f t="shared" ref="BG30" si="229">IF(BG29="","",AVERAGE(BG19:BG28))</f>
        <v/>
      </c>
      <c r="BH30" s="24" t="str">
        <f t="shared" ref="BH30" si="230">IF(BH29="","",AVERAGE(BH19:BH28))</f>
        <v/>
      </c>
      <c r="BI30" s="24" t="str">
        <f t="shared" ref="BI30" si="231">IF(BI29="","",AVERAGE(BI19:BI28))</f>
        <v/>
      </c>
      <c r="BJ30" s="24" t="str">
        <f t="shared" ref="BJ30" si="232">IF(BJ29="","",AVERAGE(BJ19:BJ28))</f>
        <v/>
      </c>
      <c r="BK30" s="24" t="str">
        <f>IF(BK29="","",AVERAGE(BK19:BK28))</f>
        <v/>
      </c>
      <c r="BL30" s="24" t="str">
        <f t="shared" ref="BL30" si="233">IF(BL29="","",AVERAGE(BL19:BL28))</f>
        <v/>
      </c>
      <c r="BM30" s="24" t="str">
        <f t="shared" ref="BM30" si="234">IF(BM29="","",AVERAGE(BM19:BM28))</f>
        <v/>
      </c>
      <c r="BN30" s="24" t="str">
        <f t="shared" ref="BN30" si="235">IF(BN29="","",AVERAGE(BN19:BN28))</f>
        <v/>
      </c>
      <c r="BO30" s="24" t="str">
        <f t="shared" ref="BO30" si="236">IF(BO29="","",AVERAGE(BO19:BO28))</f>
        <v/>
      </c>
      <c r="BP30" s="24" t="str">
        <f t="shared" ref="BP30" si="237">IF(BP29="","",AVERAGE(BP19:BP28))</f>
        <v/>
      </c>
      <c r="BQ30" s="24">
        <f>IF(ISERROR(AVERAGE(BQ19:BQ28)),"",AVERAGE(BQ19:BQ28))</f>
        <v>0</v>
      </c>
      <c r="BR30" s="49"/>
      <c r="BT30" s="40" t="s">
        <v>46</v>
      </c>
      <c r="BU30" s="24" t="str">
        <f t="shared" ref="BU30" si="238">IF(BU29="","",AVERAGE(BU19:BU28))</f>
        <v/>
      </c>
      <c r="BV30" s="24" t="str">
        <f t="shared" ref="BV30" si="239">IF(BV29="","",AVERAGE(BV19:BV28))</f>
        <v/>
      </c>
      <c r="BW30" s="24" t="str">
        <f t="shared" ref="BW30" si="240">IF(BW29="","",AVERAGE(BW19:BW28))</f>
        <v/>
      </c>
      <c r="BX30" s="24" t="str">
        <f t="shared" ref="BX30" si="241">IF(BX29="","",AVERAGE(BX19:BX28))</f>
        <v/>
      </c>
      <c r="BY30" s="24" t="str">
        <f>IF(BY29="","",AVERAGE(BY19:BY28))</f>
        <v/>
      </c>
      <c r="BZ30" s="24" t="str">
        <f t="shared" ref="BZ30" si="242">IF(BZ29="","",AVERAGE(BZ19:BZ28))</f>
        <v/>
      </c>
      <c r="CA30" s="24" t="str">
        <f t="shared" ref="CA30" si="243">IF(CA29="","",AVERAGE(CA19:CA28))</f>
        <v/>
      </c>
      <c r="CB30" s="24" t="str">
        <f t="shared" ref="CB30" si="244">IF(CB29="","",AVERAGE(CB19:CB28))</f>
        <v/>
      </c>
      <c r="CC30" s="24" t="str">
        <f t="shared" ref="CC30" si="245">IF(CC29="","",AVERAGE(CC19:CC28))</f>
        <v/>
      </c>
      <c r="CD30" s="24" t="str">
        <f t="shared" ref="CD30" si="246">IF(CD29="","",AVERAGE(CD19:CD28))</f>
        <v/>
      </c>
      <c r="CE30" s="24">
        <f>IF(ISERROR(AVERAGE(CE19:CE28)),"",AVERAGE(CE19:CE28))</f>
        <v>0</v>
      </c>
      <c r="CF30" s="49"/>
      <c r="CH30" s="40" t="s">
        <v>46</v>
      </c>
      <c r="CI30" s="24" t="str">
        <f t="shared" ref="CI30" si="247">IF(CI29="","",AVERAGE(CI19:CI28))</f>
        <v/>
      </c>
      <c r="CJ30" s="24" t="str">
        <f t="shared" ref="CJ30" si="248">IF(CJ29="","",AVERAGE(CJ19:CJ28))</f>
        <v/>
      </c>
      <c r="CK30" s="24" t="str">
        <f t="shared" ref="CK30" si="249">IF(CK29="","",AVERAGE(CK19:CK28))</f>
        <v/>
      </c>
      <c r="CL30" s="24" t="str">
        <f t="shared" ref="CL30" si="250">IF(CL29="","",AVERAGE(CL19:CL28))</f>
        <v/>
      </c>
      <c r="CM30" s="24" t="str">
        <f>IF(CM29="","",AVERAGE(CM19:CM28))</f>
        <v/>
      </c>
      <c r="CN30" s="24" t="str">
        <f t="shared" ref="CN30" si="251">IF(CN29="","",AVERAGE(CN19:CN28))</f>
        <v/>
      </c>
      <c r="CO30" s="24" t="str">
        <f t="shared" ref="CO30" si="252">IF(CO29="","",AVERAGE(CO19:CO28))</f>
        <v/>
      </c>
      <c r="CP30" s="24" t="str">
        <f t="shared" ref="CP30" si="253">IF(CP29="","",AVERAGE(CP19:CP28))</f>
        <v/>
      </c>
      <c r="CQ30" s="24" t="str">
        <f t="shared" ref="CQ30" si="254">IF(CQ29="","",AVERAGE(CQ19:CQ28))</f>
        <v/>
      </c>
      <c r="CR30" s="24" t="str">
        <f t="shared" ref="CR30" si="255">IF(CR29="","",AVERAGE(CR19:CR28))</f>
        <v/>
      </c>
      <c r="CS30" s="24">
        <f>IF(ISERROR(AVERAGE(CS19:CS28)),"",AVERAGE(CS19:CS28))</f>
        <v>0</v>
      </c>
      <c r="CT30" s="49"/>
    </row>
    <row r="31" spans="2:114" x14ac:dyDescent="0.3">
      <c r="CR31" s="42"/>
      <c r="CS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</row>
    <row r="32" spans="2:114" x14ac:dyDescent="0.3">
      <c r="B32" s="25" t="s">
        <v>10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P32" s="25" t="s">
        <v>14</v>
      </c>
      <c r="Q32" s="26"/>
      <c r="R32" s="27"/>
      <c r="S32" s="27"/>
      <c r="T32" s="27"/>
      <c r="U32" s="27"/>
      <c r="V32" s="27"/>
      <c r="W32" s="27"/>
      <c r="X32" s="27"/>
      <c r="Y32" s="27"/>
      <c r="Z32" s="27"/>
      <c r="AA32" s="27"/>
      <c r="AC32" s="42"/>
      <c r="AD32" s="25" t="s">
        <v>18</v>
      </c>
      <c r="AE32" s="26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R32" s="25" t="s">
        <v>22</v>
      </c>
      <c r="AS32" s="26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E32" s="42"/>
      <c r="BF32" s="25" t="s">
        <v>26</v>
      </c>
      <c r="BG32" s="26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S32" s="42"/>
      <c r="BT32" s="25" t="s">
        <v>30</v>
      </c>
      <c r="BU32" s="26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</row>
    <row r="33" spans="2:114" x14ac:dyDescent="0.3">
      <c r="B33" s="28" t="s">
        <v>0</v>
      </c>
      <c r="C33" s="29" t="s">
        <v>36</v>
      </c>
      <c r="D33" s="29" t="s">
        <v>37</v>
      </c>
      <c r="E33" s="29" t="s">
        <v>38</v>
      </c>
      <c r="F33" s="29" t="s">
        <v>39</v>
      </c>
      <c r="G33" s="29" t="s">
        <v>40</v>
      </c>
      <c r="H33" s="29" t="s">
        <v>41</v>
      </c>
      <c r="I33" s="29" t="s">
        <v>42</v>
      </c>
      <c r="J33" s="29" t="s">
        <v>43</v>
      </c>
      <c r="K33" s="29" t="s">
        <v>44</v>
      </c>
      <c r="L33" s="29" t="s">
        <v>45</v>
      </c>
      <c r="M33" s="29" t="s">
        <v>1</v>
      </c>
      <c r="N33" s="47" t="s">
        <v>35</v>
      </c>
      <c r="P33" s="28" t="s">
        <v>0</v>
      </c>
      <c r="Q33" s="29" t="s">
        <v>36</v>
      </c>
      <c r="R33" s="29" t="s">
        <v>37</v>
      </c>
      <c r="S33" s="29" t="s">
        <v>38</v>
      </c>
      <c r="T33" s="29" t="s">
        <v>39</v>
      </c>
      <c r="U33" s="29" t="s">
        <v>40</v>
      </c>
      <c r="V33" s="29" t="s">
        <v>41</v>
      </c>
      <c r="W33" s="29" t="s">
        <v>42</v>
      </c>
      <c r="X33" s="29" t="s">
        <v>43</v>
      </c>
      <c r="Y33" s="29" t="s">
        <v>44</v>
      </c>
      <c r="Z33" s="29" t="s">
        <v>45</v>
      </c>
      <c r="AA33" s="29" t="s">
        <v>1</v>
      </c>
      <c r="AB33" s="47" t="s">
        <v>35</v>
      </c>
      <c r="AD33" s="28" t="s">
        <v>0</v>
      </c>
      <c r="AE33" s="29" t="s">
        <v>36</v>
      </c>
      <c r="AF33" s="29" t="s">
        <v>37</v>
      </c>
      <c r="AG33" s="29" t="s">
        <v>38</v>
      </c>
      <c r="AH33" s="29" t="s">
        <v>39</v>
      </c>
      <c r="AI33" s="29" t="s">
        <v>40</v>
      </c>
      <c r="AJ33" s="29" t="s">
        <v>41</v>
      </c>
      <c r="AK33" s="29" t="s">
        <v>42</v>
      </c>
      <c r="AL33" s="29" t="s">
        <v>43</v>
      </c>
      <c r="AM33" s="29" t="s">
        <v>44</v>
      </c>
      <c r="AN33" s="29" t="s">
        <v>45</v>
      </c>
      <c r="AO33" s="29" t="s">
        <v>1</v>
      </c>
      <c r="AP33" s="47" t="s">
        <v>35</v>
      </c>
      <c r="AQ33" s="31"/>
      <c r="AR33" s="28" t="s">
        <v>0</v>
      </c>
      <c r="AS33" s="29" t="s">
        <v>36</v>
      </c>
      <c r="AT33" s="29" t="s">
        <v>37</v>
      </c>
      <c r="AU33" s="29" t="s">
        <v>38</v>
      </c>
      <c r="AV33" s="29" t="s">
        <v>39</v>
      </c>
      <c r="AW33" s="29" t="s">
        <v>40</v>
      </c>
      <c r="AX33" s="29" t="s">
        <v>41</v>
      </c>
      <c r="AY33" s="29" t="s">
        <v>42</v>
      </c>
      <c r="AZ33" s="29" t="s">
        <v>43</v>
      </c>
      <c r="BA33" s="29" t="s">
        <v>44</v>
      </c>
      <c r="BB33" s="29" t="s">
        <v>45</v>
      </c>
      <c r="BC33" s="29" t="s">
        <v>1</v>
      </c>
      <c r="BD33" s="47" t="s">
        <v>35</v>
      </c>
      <c r="BF33" s="28" t="s">
        <v>0</v>
      </c>
      <c r="BG33" s="29" t="s">
        <v>36</v>
      </c>
      <c r="BH33" s="29" t="s">
        <v>37</v>
      </c>
      <c r="BI33" s="29" t="s">
        <v>38</v>
      </c>
      <c r="BJ33" s="29" t="s">
        <v>39</v>
      </c>
      <c r="BK33" s="29" t="s">
        <v>40</v>
      </c>
      <c r="BL33" s="29" t="s">
        <v>41</v>
      </c>
      <c r="BM33" s="29" t="s">
        <v>42</v>
      </c>
      <c r="BN33" s="29" t="s">
        <v>43</v>
      </c>
      <c r="BO33" s="29" t="s">
        <v>44</v>
      </c>
      <c r="BP33" s="29" t="s">
        <v>45</v>
      </c>
      <c r="BQ33" s="29" t="s">
        <v>1</v>
      </c>
      <c r="BR33" s="47" t="s">
        <v>35</v>
      </c>
      <c r="BT33" s="28" t="s">
        <v>0</v>
      </c>
      <c r="BU33" s="29" t="s">
        <v>36</v>
      </c>
      <c r="BV33" s="29" t="s">
        <v>37</v>
      </c>
      <c r="BW33" s="29" t="s">
        <v>38</v>
      </c>
      <c r="BX33" s="29" t="s">
        <v>39</v>
      </c>
      <c r="BY33" s="29" t="s">
        <v>40</v>
      </c>
      <c r="BZ33" s="29" t="s">
        <v>41</v>
      </c>
      <c r="CA33" s="29" t="s">
        <v>42</v>
      </c>
      <c r="CB33" s="29" t="s">
        <v>43</v>
      </c>
      <c r="CC33" s="29" t="s">
        <v>44</v>
      </c>
      <c r="CD33" s="29" t="s">
        <v>45</v>
      </c>
      <c r="CE33" s="29" t="s">
        <v>1</v>
      </c>
      <c r="CF33" s="47" t="s">
        <v>35</v>
      </c>
      <c r="CT33" s="31"/>
    </row>
    <row r="34" spans="2:114" x14ac:dyDescent="0.3">
      <c r="B34" s="37" t="str">
        <f>IF(Settings!$B$4&gt;0,Settings!$B$4,"")</f>
        <v/>
      </c>
      <c r="C34" s="33"/>
      <c r="D34" s="33"/>
      <c r="E34" s="33"/>
      <c r="F34" s="33"/>
      <c r="G34" s="35"/>
      <c r="H34" s="35"/>
      <c r="I34" s="35"/>
      <c r="J34" s="35"/>
      <c r="K34" s="35"/>
      <c r="L34" s="35"/>
      <c r="M34" s="23">
        <f>SUM(C34:L34)</f>
        <v>0</v>
      </c>
      <c r="N34" s="48" t="str">
        <f>IF(B34="","",RANK(M34,$M$34:$M$43,0))</f>
        <v/>
      </c>
      <c r="P34" s="37" t="str">
        <f>IF(Settings!$B$4&gt;0,Settings!$B$4,"")</f>
        <v/>
      </c>
      <c r="Q34" s="33"/>
      <c r="R34" s="33"/>
      <c r="S34" s="33"/>
      <c r="T34" s="33"/>
      <c r="U34" s="35"/>
      <c r="V34" s="35"/>
      <c r="W34" s="35"/>
      <c r="X34" s="35"/>
      <c r="Y34" s="35"/>
      <c r="Z34" s="35"/>
      <c r="AA34" s="23">
        <f>SUM(Q34:Z34)</f>
        <v>0</v>
      </c>
      <c r="AB34" s="48" t="str">
        <f>IF(P34="","",RANK(AA34,$AA$34:$AA$43,0))</f>
        <v/>
      </c>
      <c r="AD34" s="37" t="str">
        <f>IF(Settings!$B$4&gt;0,Settings!$B$4,"")</f>
        <v/>
      </c>
      <c r="AE34" s="33"/>
      <c r="AF34" s="33"/>
      <c r="AG34" s="33"/>
      <c r="AH34" s="33"/>
      <c r="AI34" s="35"/>
      <c r="AJ34" s="35"/>
      <c r="AK34" s="35"/>
      <c r="AL34" s="35"/>
      <c r="AM34" s="35"/>
      <c r="AN34" s="35"/>
      <c r="AO34" s="23">
        <f>SUM(AE34:AN34)</f>
        <v>0</v>
      </c>
      <c r="AP34" s="48" t="str">
        <f>IF(AD34="","",RANK(AO34,$AO$34:$AO$43,0))</f>
        <v/>
      </c>
      <c r="AQ34" s="38"/>
      <c r="AR34" s="37" t="str">
        <f>IF(Settings!$B$4&gt;0,Settings!$B$4,"")</f>
        <v/>
      </c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23">
        <f>SUM(AS34:BB34)</f>
        <v>0</v>
      </c>
      <c r="BD34" s="48" t="str">
        <f>IF(AR34="","",RANK(BC34,$BC$34:$BC$43,0))</f>
        <v/>
      </c>
      <c r="BF34" s="37" t="str">
        <f>IF(Settings!$B$4&gt;0,Settings!$B$4,"")</f>
        <v/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23">
        <f>SUM(BG34:BP34)</f>
        <v>0</v>
      </c>
      <c r="BR34" s="48" t="str">
        <f>IF(BF34="","",RANK(BQ34,$BQ$34:$BQ$43,0))</f>
        <v/>
      </c>
      <c r="BT34" s="37" t="str">
        <f>IF(Settings!$B$4&gt;0,Settings!$B$4,"")</f>
        <v/>
      </c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23">
        <f>SUM(BU34:CD34)</f>
        <v>0</v>
      </c>
      <c r="CF34" s="48" t="str">
        <f>IF(BT34="","",RANK(CE34,$CE$34:$CE$43,0))</f>
        <v/>
      </c>
      <c r="CT34" s="38"/>
    </row>
    <row r="35" spans="2:114" x14ac:dyDescent="0.3">
      <c r="B35" s="37" t="str">
        <f>IF(Settings!$B$5&gt;0,Settings!$B$5,"")</f>
        <v/>
      </c>
      <c r="C35" s="33"/>
      <c r="D35" s="33"/>
      <c r="E35" s="33"/>
      <c r="F35" s="33"/>
      <c r="G35" s="35"/>
      <c r="H35" s="35"/>
      <c r="I35" s="35"/>
      <c r="J35" s="35"/>
      <c r="K35" s="35"/>
      <c r="L35" s="35"/>
      <c r="M35" s="23">
        <f t="shared" ref="M35:M43" si="256">SUM(C35:L35)</f>
        <v>0</v>
      </c>
      <c r="N35" s="48" t="str">
        <f t="shared" ref="N35:N43" si="257">IF(B35="","",RANK(M35,$M$34:$M$43,0))</f>
        <v/>
      </c>
      <c r="P35" s="37" t="str">
        <f>IF(Settings!$B$5&gt;0,Settings!$B$5,"")</f>
        <v/>
      </c>
      <c r="Q35" s="33"/>
      <c r="R35" s="33"/>
      <c r="S35" s="33"/>
      <c r="T35" s="33"/>
      <c r="U35" s="35"/>
      <c r="V35" s="35"/>
      <c r="W35" s="35"/>
      <c r="X35" s="35"/>
      <c r="Y35" s="35"/>
      <c r="Z35" s="35"/>
      <c r="AA35" s="23">
        <f t="shared" ref="AA35:AA43" si="258">SUM(Q35:Z35)</f>
        <v>0</v>
      </c>
      <c r="AB35" s="48" t="str">
        <f t="shared" ref="AB35:AB43" si="259">IF(P35="","",RANK(AA35,$AA$34:$AA$43,0))</f>
        <v/>
      </c>
      <c r="AD35" s="37" t="str">
        <f>IF(Settings!$B$5&gt;0,Settings!$B$5,"")</f>
        <v/>
      </c>
      <c r="AE35" s="33"/>
      <c r="AF35" s="33"/>
      <c r="AG35" s="33"/>
      <c r="AH35" s="33"/>
      <c r="AI35" s="35"/>
      <c r="AJ35" s="35"/>
      <c r="AK35" s="35"/>
      <c r="AL35" s="35"/>
      <c r="AM35" s="35"/>
      <c r="AN35" s="35"/>
      <c r="AO35" s="23">
        <f t="shared" ref="AO35:AO43" si="260">SUM(AE35:AN35)</f>
        <v>0</v>
      </c>
      <c r="AP35" s="48" t="str">
        <f>IF(AD35="","",RANK(AO35,$AO$34:$AO$43,0))</f>
        <v/>
      </c>
      <c r="AQ35" s="38"/>
      <c r="AR35" s="37" t="str">
        <f>IF(Settings!$B$5&gt;0,Settings!$B$5,"")</f>
        <v/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23">
        <f t="shared" ref="BC35:BC43" si="261">SUM(AS35:BB35)</f>
        <v>0</v>
      </c>
      <c r="BD35" s="48" t="str">
        <f t="shared" ref="BD35:BD43" si="262">IF(AR35="","",RANK(BC35,$BC$34:$BC$43,0))</f>
        <v/>
      </c>
      <c r="BF35" s="37" t="str">
        <f>IF(Settings!$B$5&gt;0,Settings!$B$5,"")</f>
        <v/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23">
        <f t="shared" ref="BQ35:BQ43" si="263">SUM(BG35:BP35)</f>
        <v>0</v>
      </c>
      <c r="BR35" s="48" t="str">
        <f t="shared" ref="BR35:BR43" si="264">IF(BF35="","",RANK(BQ35,$BQ$34:$BQ$43,0))</f>
        <v/>
      </c>
      <c r="BT35" s="37" t="str">
        <f>IF(Settings!$B$5&gt;0,Settings!$B$5,"")</f>
        <v/>
      </c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23">
        <f t="shared" ref="CE35:CE43" si="265">SUM(BU35:CD35)</f>
        <v>0</v>
      </c>
      <c r="CF35" s="48" t="str">
        <f t="shared" ref="CF35:CF43" si="266">IF(BT35="","",RANK(CE35,$CE$34:$CE$43,0))</f>
        <v/>
      </c>
      <c r="CT35" s="38"/>
    </row>
    <row r="36" spans="2:114" x14ac:dyDescent="0.3">
      <c r="B36" s="37" t="str">
        <f>IF(Settings!$B$6&gt;0,Settings!$B$6,"")</f>
        <v/>
      </c>
      <c r="C36" s="33"/>
      <c r="D36" s="33"/>
      <c r="E36" s="33"/>
      <c r="F36" s="33"/>
      <c r="G36" s="35"/>
      <c r="H36" s="35"/>
      <c r="I36" s="35"/>
      <c r="J36" s="35"/>
      <c r="K36" s="35"/>
      <c r="L36" s="35"/>
      <c r="M36" s="23">
        <f t="shared" si="256"/>
        <v>0</v>
      </c>
      <c r="N36" s="48" t="str">
        <f t="shared" si="257"/>
        <v/>
      </c>
      <c r="P36" s="37" t="str">
        <f>IF(Settings!$B$6&gt;0,Settings!$B$6,"")</f>
        <v/>
      </c>
      <c r="Q36" s="33"/>
      <c r="R36" s="33"/>
      <c r="S36" s="33"/>
      <c r="T36" s="33"/>
      <c r="U36" s="35"/>
      <c r="V36" s="35"/>
      <c r="W36" s="35"/>
      <c r="X36" s="35"/>
      <c r="Y36" s="35"/>
      <c r="Z36" s="35"/>
      <c r="AA36" s="23">
        <f t="shared" si="258"/>
        <v>0</v>
      </c>
      <c r="AB36" s="48" t="str">
        <f t="shared" si="259"/>
        <v/>
      </c>
      <c r="AD36" s="37" t="str">
        <f>IF(Settings!$B$6&gt;0,Settings!$B$6,"")</f>
        <v/>
      </c>
      <c r="AE36" s="33"/>
      <c r="AF36" s="33"/>
      <c r="AG36" s="33"/>
      <c r="AH36" s="33"/>
      <c r="AI36" s="35"/>
      <c r="AJ36" s="35"/>
      <c r="AK36" s="35"/>
      <c r="AL36" s="35"/>
      <c r="AM36" s="35"/>
      <c r="AN36" s="35"/>
      <c r="AO36" s="23">
        <f t="shared" si="260"/>
        <v>0</v>
      </c>
      <c r="AP36" s="48" t="str">
        <f t="shared" ref="AP36:AP43" si="267">IF(AD36="","",RANK(AO36,$AO$34:$AO$43,0))</f>
        <v/>
      </c>
      <c r="AQ36" s="38"/>
      <c r="AR36" s="37" t="str">
        <f>IF(Settings!$B$6&gt;0,Settings!$B$6,"")</f>
        <v/>
      </c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23">
        <f t="shared" si="261"/>
        <v>0</v>
      </c>
      <c r="BD36" s="48" t="str">
        <f t="shared" si="262"/>
        <v/>
      </c>
      <c r="BF36" s="37" t="str">
        <f>IF(Settings!$B$6&gt;0,Settings!$B$6,"")</f>
        <v/>
      </c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23">
        <f t="shared" si="263"/>
        <v>0</v>
      </c>
      <c r="BR36" s="48" t="str">
        <f t="shared" si="264"/>
        <v/>
      </c>
      <c r="BT36" s="37" t="str">
        <f>IF(Settings!$B$6&gt;0,Settings!$B$6,"")</f>
        <v/>
      </c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23">
        <f t="shared" si="265"/>
        <v>0</v>
      </c>
      <c r="CF36" s="48" t="str">
        <f t="shared" si="266"/>
        <v/>
      </c>
      <c r="CT36" s="38"/>
    </row>
    <row r="37" spans="2:114" x14ac:dyDescent="0.3">
      <c r="B37" s="37" t="str">
        <f>IF(Settings!$B$7&gt;0,Settings!$B$7,"")</f>
        <v/>
      </c>
      <c r="C37" s="33"/>
      <c r="D37" s="33"/>
      <c r="E37" s="33"/>
      <c r="F37" s="33"/>
      <c r="G37" s="35"/>
      <c r="H37" s="35"/>
      <c r="I37" s="35"/>
      <c r="J37" s="35"/>
      <c r="K37" s="35"/>
      <c r="L37" s="35"/>
      <c r="M37" s="23">
        <f t="shared" si="256"/>
        <v>0</v>
      </c>
      <c r="N37" s="48" t="str">
        <f t="shared" si="257"/>
        <v/>
      </c>
      <c r="P37" s="37" t="str">
        <f>IF(Settings!$B$7&gt;0,Settings!$B$7,"")</f>
        <v/>
      </c>
      <c r="Q37" s="33"/>
      <c r="R37" s="33"/>
      <c r="S37" s="33"/>
      <c r="T37" s="33"/>
      <c r="U37" s="35"/>
      <c r="V37" s="35"/>
      <c r="W37" s="35"/>
      <c r="X37" s="35"/>
      <c r="Y37" s="35"/>
      <c r="Z37" s="35"/>
      <c r="AA37" s="23">
        <f t="shared" si="258"/>
        <v>0</v>
      </c>
      <c r="AB37" s="48" t="str">
        <f t="shared" si="259"/>
        <v/>
      </c>
      <c r="AD37" s="37" t="str">
        <f>IF(Settings!$B$7&gt;0,Settings!$B$7,"")</f>
        <v/>
      </c>
      <c r="AE37" s="33"/>
      <c r="AF37" s="33"/>
      <c r="AG37" s="33"/>
      <c r="AH37" s="33"/>
      <c r="AI37" s="35"/>
      <c r="AJ37" s="35"/>
      <c r="AK37" s="35"/>
      <c r="AL37" s="35"/>
      <c r="AM37" s="35"/>
      <c r="AN37" s="35"/>
      <c r="AO37" s="23">
        <f t="shared" si="260"/>
        <v>0</v>
      </c>
      <c r="AP37" s="48" t="str">
        <f t="shared" si="267"/>
        <v/>
      </c>
      <c r="AQ37" s="38"/>
      <c r="AR37" s="37" t="str">
        <f>IF(Settings!$B$7&gt;0,Settings!$B$7,"")</f>
        <v/>
      </c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23">
        <f t="shared" si="261"/>
        <v>0</v>
      </c>
      <c r="BD37" s="48" t="str">
        <f t="shared" si="262"/>
        <v/>
      </c>
      <c r="BF37" s="37" t="str">
        <f>IF(Settings!$B$7&gt;0,Settings!$B$7,"")</f>
        <v/>
      </c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23">
        <f t="shared" si="263"/>
        <v>0</v>
      </c>
      <c r="BR37" s="48" t="str">
        <f t="shared" si="264"/>
        <v/>
      </c>
      <c r="BT37" s="37" t="str">
        <f>IF(Settings!$B$7&gt;0,Settings!$B$7,"")</f>
        <v/>
      </c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23">
        <f t="shared" si="265"/>
        <v>0</v>
      </c>
      <c r="CF37" s="48" t="str">
        <f t="shared" si="266"/>
        <v/>
      </c>
      <c r="CT37" s="38"/>
    </row>
    <row r="38" spans="2:114" x14ac:dyDescent="0.3">
      <c r="B38" s="37" t="str">
        <f>IF(Settings!$B$8&gt;0,Settings!$B$8,"")</f>
        <v/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23">
        <f t="shared" si="256"/>
        <v>0</v>
      </c>
      <c r="N38" s="48" t="str">
        <f t="shared" si="257"/>
        <v/>
      </c>
      <c r="P38" s="37" t="str">
        <f>IF(Settings!$B$8&gt;0,Settings!$B$8,"")</f>
        <v/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23">
        <f t="shared" si="258"/>
        <v>0</v>
      </c>
      <c r="AB38" s="48" t="str">
        <f t="shared" si="259"/>
        <v/>
      </c>
      <c r="AD38" s="37" t="str">
        <f>IF(Settings!$B$8&gt;0,Settings!$B$8,"")</f>
        <v/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260"/>
        <v>0</v>
      </c>
      <c r="AP38" s="48" t="str">
        <f t="shared" si="267"/>
        <v/>
      </c>
      <c r="AQ38" s="38"/>
      <c r="AR38" s="37" t="str">
        <f>IF(Settings!$B$8&gt;0,Settings!$B$8,"")</f>
        <v/>
      </c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23">
        <f t="shared" si="261"/>
        <v>0</v>
      </c>
      <c r="BD38" s="48" t="str">
        <f t="shared" si="262"/>
        <v/>
      </c>
      <c r="BF38" s="37" t="str">
        <f>IF(Settings!$B$8&gt;0,Settings!$B$8,"")</f>
        <v/>
      </c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23">
        <f t="shared" si="263"/>
        <v>0</v>
      </c>
      <c r="BR38" s="48" t="str">
        <f t="shared" si="264"/>
        <v/>
      </c>
      <c r="BT38" s="37" t="str">
        <f>IF(Settings!$B$8&gt;0,Settings!$B$8,"")</f>
        <v/>
      </c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23">
        <f t="shared" si="265"/>
        <v>0</v>
      </c>
      <c r="CF38" s="48" t="str">
        <f t="shared" si="266"/>
        <v/>
      </c>
      <c r="CT38" s="38"/>
    </row>
    <row r="39" spans="2:114" x14ac:dyDescent="0.3">
      <c r="B39" s="37" t="str">
        <f>IF(Settings!$B$9&gt;0,Settings!$B$9,"")</f>
        <v/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23">
        <f t="shared" si="256"/>
        <v>0</v>
      </c>
      <c r="N39" s="48" t="str">
        <f t="shared" si="257"/>
        <v/>
      </c>
      <c r="P39" s="37" t="str">
        <f>IF(Settings!$B$9&gt;0,Settings!$B$9,"")</f>
        <v/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23">
        <f t="shared" si="258"/>
        <v>0</v>
      </c>
      <c r="AB39" s="48" t="str">
        <f t="shared" si="259"/>
        <v/>
      </c>
      <c r="AD39" s="37" t="str">
        <f>IF(Settings!$B$9&gt;0,Settings!$B$9,"")</f>
        <v/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260"/>
        <v>0</v>
      </c>
      <c r="AP39" s="48" t="str">
        <f t="shared" si="267"/>
        <v/>
      </c>
      <c r="AQ39" s="38"/>
      <c r="AR39" s="37" t="str">
        <f>IF(Settings!$B$9&gt;0,Settings!$B$9,"")</f>
        <v/>
      </c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23">
        <f t="shared" si="261"/>
        <v>0</v>
      </c>
      <c r="BD39" s="48" t="str">
        <f t="shared" si="262"/>
        <v/>
      </c>
      <c r="BF39" s="37" t="str">
        <f>IF(Settings!$B$9&gt;0,Settings!$B$9,"")</f>
        <v/>
      </c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23">
        <f t="shared" si="263"/>
        <v>0</v>
      </c>
      <c r="BR39" s="48" t="str">
        <f t="shared" si="264"/>
        <v/>
      </c>
      <c r="BT39" s="37" t="str">
        <f>IF(Settings!$B$9&gt;0,Settings!$B$9,"")</f>
        <v/>
      </c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23">
        <f t="shared" si="265"/>
        <v>0</v>
      </c>
      <c r="CF39" s="48" t="str">
        <f t="shared" si="266"/>
        <v/>
      </c>
      <c r="CT39" s="38"/>
    </row>
    <row r="40" spans="2:114" x14ac:dyDescent="0.3">
      <c r="B40" s="37" t="str">
        <f>IF(Settings!$B$10&gt;0,Settings!$B$10,"")</f>
        <v/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23">
        <f t="shared" si="256"/>
        <v>0</v>
      </c>
      <c r="N40" s="48" t="str">
        <f t="shared" si="257"/>
        <v/>
      </c>
      <c r="P40" s="37" t="str">
        <f>IF(Settings!$B$10&gt;0,Settings!$B$10,"")</f>
        <v/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23">
        <f t="shared" si="258"/>
        <v>0</v>
      </c>
      <c r="AB40" s="48" t="str">
        <f t="shared" si="259"/>
        <v/>
      </c>
      <c r="AD40" s="37" t="str">
        <f>IF(Settings!$B$10&gt;0,Settings!$B$10,"")</f>
        <v/>
      </c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260"/>
        <v>0</v>
      </c>
      <c r="AP40" s="48" t="str">
        <f t="shared" si="267"/>
        <v/>
      </c>
      <c r="AQ40" s="38"/>
      <c r="AR40" s="37" t="str">
        <f>IF(Settings!$B$10&gt;0,Settings!$B$10,"")</f>
        <v/>
      </c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23">
        <f t="shared" si="261"/>
        <v>0</v>
      </c>
      <c r="BD40" s="48" t="str">
        <f t="shared" si="262"/>
        <v/>
      </c>
      <c r="BF40" s="37" t="str">
        <f>IF(Settings!$B$10&gt;0,Settings!$B$10,"")</f>
        <v/>
      </c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23">
        <f t="shared" si="263"/>
        <v>0</v>
      </c>
      <c r="BR40" s="48" t="str">
        <f t="shared" si="264"/>
        <v/>
      </c>
      <c r="BT40" s="37" t="str">
        <f>IF(Settings!$B$10&gt;0,Settings!$B$10,"")</f>
        <v/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23">
        <f t="shared" si="265"/>
        <v>0</v>
      </c>
      <c r="CF40" s="48" t="str">
        <f t="shared" si="266"/>
        <v/>
      </c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38"/>
    </row>
    <row r="41" spans="2:114" x14ac:dyDescent="0.3">
      <c r="B41" s="37" t="str">
        <f>IF(Settings!$B$11&gt;0,Settings!$B$11,"")</f>
        <v/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23">
        <f t="shared" si="256"/>
        <v>0</v>
      </c>
      <c r="N41" s="48" t="str">
        <f t="shared" si="257"/>
        <v/>
      </c>
      <c r="P41" s="37" t="str">
        <f>IF(Settings!$B$11&gt;0,Settings!$B$11,"")</f>
        <v/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23">
        <f t="shared" si="258"/>
        <v>0</v>
      </c>
      <c r="AB41" s="48" t="str">
        <f t="shared" si="259"/>
        <v/>
      </c>
      <c r="AD41" s="37" t="str">
        <f>IF(Settings!$B$11&gt;0,Settings!$B$11,"")</f>
        <v/>
      </c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23">
        <f t="shared" si="260"/>
        <v>0</v>
      </c>
      <c r="AP41" s="48" t="str">
        <f t="shared" si="267"/>
        <v/>
      </c>
      <c r="AQ41" s="38"/>
      <c r="AR41" s="37" t="str">
        <f>IF(Settings!$B$11&gt;0,Settings!$B$11,"")</f>
        <v/>
      </c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23">
        <f t="shared" si="261"/>
        <v>0</v>
      </c>
      <c r="BD41" s="48" t="str">
        <f t="shared" si="262"/>
        <v/>
      </c>
      <c r="BF41" s="37" t="str">
        <f>IF(Settings!$B$11&gt;0,Settings!$B$11,"")</f>
        <v/>
      </c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23">
        <f t="shared" si="263"/>
        <v>0</v>
      </c>
      <c r="BR41" s="48" t="str">
        <f t="shared" si="264"/>
        <v/>
      </c>
      <c r="BT41" s="37" t="str">
        <f>IF(Settings!$B$11&gt;0,Settings!$B$11,"")</f>
        <v/>
      </c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23">
        <f t="shared" si="265"/>
        <v>0</v>
      </c>
      <c r="CF41" s="48" t="str">
        <f t="shared" si="266"/>
        <v/>
      </c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38"/>
    </row>
    <row r="42" spans="2:114" x14ac:dyDescent="0.3">
      <c r="B42" s="37" t="str">
        <f>IF(Settings!$B$12&gt;0,Settings!$B$12,"")</f>
        <v/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23">
        <f t="shared" si="256"/>
        <v>0</v>
      </c>
      <c r="N42" s="48" t="str">
        <f t="shared" si="257"/>
        <v/>
      </c>
      <c r="P42" s="37" t="str">
        <f>IF(Settings!$B$12&gt;0,Settings!$B$12,"")</f>
        <v/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23">
        <f t="shared" si="258"/>
        <v>0</v>
      </c>
      <c r="AB42" s="48" t="str">
        <f t="shared" si="259"/>
        <v/>
      </c>
      <c r="AD42" s="37" t="str">
        <f>IF(Settings!$B$12&gt;0,Settings!$B$12,"")</f>
        <v/>
      </c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23">
        <f t="shared" si="260"/>
        <v>0</v>
      </c>
      <c r="AP42" s="48" t="str">
        <f t="shared" si="267"/>
        <v/>
      </c>
      <c r="AQ42" s="38"/>
      <c r="AR42" s="37" t="str">
        <f>IF(Settings!$B$12&gt;0,Settings!$B$12,"")</f>
        <v/>
      </c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23">
        <f t="shared" si="261"/>
        <v>0</v>
      </c>
      <c r="BD42" s="48" t="str">
        <f t="shared" si="262"/>
        <v/>
      </c>
      <c r="BF42" s="37" t="str">
        <f>IF(Settings!$B$12&gt;0,Settings!$B$12,"")</f>
        <v/>
      </c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23">
        <f t="shared" si="263"/>
        <v>0</v>
      </c>
      <c r="BR42" s="48" t="str">
        <f t="shared" si="264"/>
        <v/>
      </c>
      <c r="BT42" s="37" t="str">
        <f>IF(Settings!$B$12&gt;0,Settings!$B$12,"")</f>
        <v/>
      </c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23">
        <f t="shared" si="265"/>
        <v>0</v>
      </c>
      <c r="CF42" s="48" t="str">
        <f t="shared" si="266"/>
        <v/>
      </c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38"/>
    </row>
    <row r="43" spans="2:114" x14ac:dyDescent="0.3">
      <c r="B43" s="37" t="str">
        <f>IF(Settings!$B$13&gt;0,Settings!$B$13,"")</f>
        <v/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23">
        <f t="shared" si="256"/>
        <v>0</v>
      </c>
      <c r="N43" s="48" t="str">
        <f t="shared" si="257"/>
        <v/>
      </c>
      <c r="P43" s="37" t="str">
        <f>IF(Settings!$B$13&gt;0,Settings!$B$13,"")</f>
        <v/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23">
        <f t="shared" si="258"/>
        <v>0</v>
      </c>
      <c r="AB43" s="48" t="str">
        <f t="shared" si="259"/>
        <v/>
      </c>
      <c r="AD43" s="37" t="str">
        <f>IF(Settings!$B$13&gt;0,Settings!$B$13,"")</f>
        <v/>
      </c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23">
        <f t="shared" si="260"/>
        <v>0</v>
      </c>
      <c r="AP43" s="48" t="str">
        <f t="shared" si="267"/>
        <v/>
      </c>
      <c r="AQ43" s="38"/>
      <c r="AR43" s="37" t="str">
        <f>IF(Settings!$B$13&gt;0,Settings!$B$13,"")</f>
        <v/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23">
        <f t="shared" si="261"/>
        <v>0</v>
      </c>
      <c r="BD43" s="48" t="str">
        <f t="shared" si="262"/>
        <v/>
      </c>
      <c r="BF43" s="37" t="str">
        <f>IF(Settings!$B$13&gt;0,Settings!$B$13,"")</f>
        <v/>
      </c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23">
        <f t="shared" si="263"/>
        <v>0</v>
      </c>
      <c r="BR43" s="48" t="str">
        <f t="shared" si="264"/>
        <v/>
      </c>
      <c r="BT43" s="37" t="str">
        <f>IF(Settings!$B$13&gt;0,Settings!$B$13,"")</f>
        <v/>
      </c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23">
        <f t="shared" si="265"/>
        <v>0</v>
      </c>
      <c r="CF43" s="48" t="str">
        <f t="shared" si="266"/>
        <v/>
      </c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38"/>
    </row>
    <row r="44" spans="2:114" s="42" customFormat="1" x14ac:dyDescent="0.3">
      <c r="B44" s="40" t="s">
        <v>34</v>
      </c>
      <c r="C44" s="41" t="str">
        <f t="shared" ref="C44" si="268">IF(SUM(C34:C43)=0,"",SUM(C34:C43))</f>
        <v/>
      </c>
      <c r="D44" s="41" t="str">
        <f t="shared" ref="D44" si="269">IF(SUM(D34:D43)=0,"",SUM(D34:D43))</f>
        <v/>
      </c>
      <c r="E44" s="41" t="str">
        <f t="shared" ref="E44" si="270">IF(SUM(E34:E43)=0,"",SUM(E34:E43))</f>
        <v/>
      </c>
      <c r="F44" s="41" t="str">
        <f t="shared" ref="F44" si="271">IF(SUM(F34:F43)=0,"",SUM(F34:F43))</f>
        <v/>
      </c>
      <c r="G44" s="41" t="str">
        <f>IF(SUM(G34:G43)=0,"",SUM(G34:G43))</f>
        <v/>
      </c>
      <c r="H44" s="41" t="str">
        <f t="shared" ref="H44" si="272">IF(SUM(H34:H43)=0,"",SUM(H34:H43))</f>
        <v/>
      </c>
      <c r="I44" s="41" t="str">
        <f t="shared" ref="I44" si="273">IF(SUM(I34:I43)=0,"",SUM(I34:I43))</f>
        <v/>
      </c>
      <c r="J44" s="41" t="str">
        <f t="shared" ref="J44" si="274">IF(SUM(J34:J43)=0,"",SUM(J34:J43))</f>
        <v/>
      </c>
      <c r="K44" s="41" t="str">
        <f t="shared" ref="K44" si="275">IF(SUM(K34:K43)=0,"",SUM(K34:K43))</f>
        <v/>
      </c>
      <c r="L44" s="41" t="str">
        <f>IF(SUM(L34:L43)=0,"",SUM(L34:L43))</f>
        <v/>
      </c>
      <c r="M44" s="24" t="str">
        <f>IF(SUM(M34:M43)=0,"",SUM(M34:M43))</f>
        <v/>
      </c>
      <c r="N44" s="49"/>
      <c r="P44" s="40" t="s">
        <v>34</v>
      </c>
      <c r="Q44" s="41" t="str">
        <f t="shared" ref="Q44" si="276">IF(SUM(Q34:Q43)=0,"",SUM(Q34:Q43))</f>
        <v/>
      </c>
      <c r="R44" s="41" t="str">
        <f t="shared" ref="R44" si="277">IF(SUM(R34:R43)=0,"",SUM(R34:R43))</f>
        <v/>
      </c>
      <c r="S44" s="41" t="str">
        <f t="shared" ref="S44" si="278">IF(SUM(S34:S43)=0,"",SUM(S34:S43))</f>
        <v/>
      </c>
      <c r="T44" s="41" t="str">
        <f t="shared" ref="T44" si="279">IF(SUM(T34:T43)=0,"",SUM(T34:T43))</f>
        <v/>
      </c>
      <c r="U44" s="41" t="str">
        <f>IF(SUM(U34:U43)=0,"",SUM(U34:U43))</f>
        <v/>
      </c>
      <c r="V44" s="41" t="str">
        <f t="shared" ref="V44" si="280">IF(SUM(V34:V43)=0,"",SUM(V34:V43))</f>
        <v/>
      </c>
      <c r="W44" s="41" t="str">
        <f t="shared" ref="W44" si="281">IF(SUM(W34:W43)=0,"",SUM(W34:W43))</f>
        <v/>
      </c>
      <c r="X44" s="41" t="str">
        <f t="shared" ref="X44" si="282">IF(SUM(X34:X43)=0,"",SUM(X34:X43))</f>
        <v/>
      </c>
      <c r="Y44" s="41" t="str">
        <f t="shared" ref="Y44" si="283">IF(SUM(Y34:Y43)=0,"",SUM(Y34:Y43))</f>
        <v/>
      </c>
      <c r="Z44" s="41" t="str">
        <f>IF(SUM(Z34:Z43)=0,"",SUM(Z34:Z43))</f>
        <v/>
      </c>
      <c r="AA44" s="24" t="str">
        <f>IF(SUM(AA34:AA43)=0,"",SUM(AA34:AA43))</f>
        <v/>
      </c>
      <c r="AB44" s="49"/>
      <c r="AD44" s="40" t="s">
        <v>34</v>
      </c>
      <c r="AE44" s="24" t="str">
        <f t="shared" ref="AE44" si="284">IF(SUM(AE34:AE43)=0,"",SUM(AE34:AE43))</f>
        <v/>
      </c>
      <c r="AF44" s="24" t="str">
        <f t="shared" ref="AF44" si="285">IF(SUM(AF34:AF43)=0,"",SUM(AF34:AF43))</f>
        <v/>
      </c>
      <c r="AG44" s="24" t="str">
        <f t="shared" ref="AG44" si="286">IF(SUM(AG34:AG43)=0,"",SUM(AG34:AG43))</f>
        <v/>
      </c>
      <c r="AH44" s="24" t="str">
        <f t="shared" ref="AH44" si="287">IF(SUM(AH34:AH43)=0,"",SUM(AH34:AH43))</f>
        <v/>
      </c>
      <c r="AI44" s="24" t="str">
        <f>IF(SUM(AI34:AI43)=0,"",SUM(AI34:AI43))</f>
        <v/>
      </c>
      <c r="AJ44" s="24" t="str">
        <f t="shared" ref="AJ44" si="288">IF(SUM(AJ34:AJ43)=0,"",SUM(AJ34:AJ43))</f>
        <v/>
      </c>
      <c r="AK44" s="24" t="str">
        <f t="shared" ref="AK44" si="289">IF(SUM(AK34:AK43)=0,"",SUM(AK34:AK43))</f>
        <v/>
      </c>
      <c r="AL44" s="24" t="str">
        <f t="shared" ref="AL44" si="290">IF(SUM(AL34:AL43)=0,"",SUM(AL34:AL43))</f>
        <v/>
      </c>
      <c r="AM44" s="24" t="str">
        <f t="shared" ref="AM44" si="291">IF(SUM(AM34:AM43)=0,"",SUM(AM34:AM43))</f>
        <v/>
      </c>
      <c r="AN44" s="24" t="str">
        <f>IF(SUM(AN34:AN43)=0,"",SUM(AN34:AN43))</f>
        <v/>
      </c>
      <c r="AO44" s="24" t="str">
        <f>IF(SUM(AO34:AO43)=0,"",SUM(AO34:AO43))</f>
        <v/>
      </c>
      <c r="AP44" s="49"/>
      <c r="AR44" s="40" t="s">
        <v>34</v>
      </c>
      <c r="AS44" s="24" t="str">
        <f t="shared" ref="AS44" si="292">IF(SUM(AS34:AS43)=0,"",SUM(AS34:AS43))</f>
        <v/>
      </c>
      <c r="AT44" s="24" t="str">
        <f t="shared" ref="AT44" si="293">IF(SUM(AT34:AT43)=0,"",SUM(AT34:AT43))</f>
        <v/>
      </c>
      <c r="AU44" s="24" t="str">
        <f t="shared" ref="AU44" si="294">IF(SUM(AU34:AU43)=0,"",SUM(AU34:AU43))</f>
        <v/>
      </c>
      <c r="AV44" s="24" t="str">
        <f t="shared" ref="AV44" si="295">IF(SUM(AV34:AV43)=0,"",SUM(AV34:AV43))</f>
        <v/>
      </c>
      <c r="AW44" s="24" t="str">
        <f>IF(SUM(AW34:AW43)=0,"",SUM(AW34:AW43))</f>
        <v/>
      </c>
      <c r="AX44" s="24" t="str">
        <f t="shared" ref="AX44" si="296">IF(SUM(AX34:AX43)=0,"",SUM(AX34:AX43))</f>
        <v/>
      </c>
      <c r="AY44" s="24" t="str">
        <f t="shared" ref="AY44" si="297">IF(SUM(AY34:AY43)=0,"",SUM(AY34:AY43))</f>
        <v/>
      </c>
      <c r="AZ44" s="24" t="str">
        <f t="shared" ref="AZ44" si="298">IF(SUM(AZ34:AZ43)=0,"",SUM(AZ34:AZ43))</f>
        <v/>
      </c>
      <c r="BA44" s="24" t="str">
        <f t="shared" ref="BA44" si="299">IF(SUM(BA34:BA43)=0,"",SUM(BA34:BA43))</f>
        <v/>
      </c>
      <c r="BB44" s="24" t="str">
        <f>IF(SUM(BB34:BB43)=0,"",SUM(BB34:BB43))</f>
        <v/>
      </c>
      <c r="BC44" s="24" t="str">
        <f>IF(SUM(BC34:BC43)=0,"",SUM(BC34:BC43))</f>
        <v/>
      </c>
      <c r="BD44" s="49"/>
      <c r="BF44" s="40" t="s">
        <v>34</v>
      </c>
      <c r="BG44" s="24" t="str">
        <f t="shared" ref="BG44" si="300">IF(SUM(BG34:BG43)=0,"",SUM(BG34:BG43))</f>
        <v/>
      </c>
      <c r="BH44" s="24" t="str">
        <f t="shared" ref="BH44" si="301">IF(SUM(BH34:BH43)=0,"",SUM(BH34:BH43))</f>
        <v/>
      </c>
      <c r="BI44" s="24" t="str">
        <f t="shared" ref="BI44" si="302">IF(SUM(BI34:BI43)=0,"",SUM(BI34:BI43))</f>
        <v/>
      </c>
      <c r="BJ44" s="24" t="str">
        <f t="shared" ref="BJ44" si="303">IF(SUM(BJ34:BJ43)=0,"",SUM(BJ34:BJ43))</f>
        <v/>
      </c>
      <c r="BK44" s="24" t="str">
        <f>IF(SUM(BK34:BK43)=0,"",SUM(BK34:BK43))</f>
        <v/>
      </c>
      <c r="BL44" s="24" t="str">
        <f t="shared" ref="BL44" si="304">IF(SUM(BL34:BL43)=0,"",SUM(BL34:BL43))</f>
        <v/>
      </c>
      <c r="BM44" s="24" t="str">
        <f t="shared" ref="BM44" si="305">IF(SUM(BM34:BM43)=0,"",SUM(BM34:BM43))</f>
        <v/>
      </c>
      <c r="BN44" s="24" t="str">
        <f t="shared" ref="BN44" si="306">IF(SUM(BN34:BN43)=0,"",SUM(BN34:BN43))</f>
        <v/>
      </c>
      <c r="BO44" s="24" t="str">
        <f t="shared" ref="BO44" si="307">IF(SUM(BO34:BO43)=0,"",SUM(BO34:BO43))</f>
        <v/>
      </c>
      <c r="BP44" s="24" t="str">
        <f>IF(SUM(BP34:BP43)=0,"",SUM(BP34:BP43))</f>
        <v/>
      </c>
      <c r="BQ44" s="24" t="str">
        <f>IF(SUM(BQ34:BQ43)=0,"",SUM(BQ34:BQ43))</f>
        <v/>
      </c>
      <c r="BR44" s="49"/>
      <c r="BT44" s="40" t="s">
        <v>34</v>
      </c>
      <c r="BU44" s="24" t="str">
        <f t="shared" ref="BU44" si="308">IF(SUM(BU34:BU43)=0,"",SUM(BU34:BU43))</f>
        <v/>
      </c>
      <c r="BV44" s="24" t="str">
        <f t="shared" ref="BV44" si="309">IF(SUM(BV34:BV43)=0,"",SUM(BV34:BV43))</f>
        <v/>
      </c>
      <c r="BW44" s="24" t="str">
        <f t="shared" ref="BW44" si="310">IF(SUM(BW34:BW43)=0,"",SUM(BW34:BW43))</f>
        <v/>
      </c>
      <c r="BX44" s="24" t="str">
        <f t="shared" ref="BX44" si="311">IF(SUM(BX34:BX43)=0,"",SUM(BX34:BX43))</f>
        <v/>
      </c>
      <c r="BY44" s="24" t="str">
        <f>IF(SUM(BY34:BY43)=0,"",SUM(BY34:BY43))</f>
        <v/>
      </c>
      <c r="BZ44" s="24" t="str">
        <f t="shared" ref="BZ44" si="312">IF(SUM(BZ34:BZ43)=0,"",SUM(BZ34:BZ43))</f>
        <v/>
      </c>
      <c r="CA44" s="24" t="str">
        <f t="shared" ref="CA44" si="313">IF(SUM(CA34:CA43)=0,"",SUM(CA34:CA43))</f>
        <v/>
      </c>
      <c r="CB44" s="24" t="str">
        <f t="shared" ref="CB44" si="314">IF(SUM(CB34:CB43)=0,"",SUM(CB34:CB43))</f>
        <v/>
      </c>
      <c r="CC44" s="24" t="str">
        <f t="shared" ref="CC44" si="315">IF(SUM(CC34:CC43)=0,"",SUM(CC34:CC43))</f>
        <v/>
      </c>
      <c r="CD44" s="24" t="str">
        <f>IF(SUM(CD34:CD43)=0,"",SUM(CD34:CD43))</f>
        <v/>
      </c>
      <c r="CE44" s="24" t="str">
        <f>IF(SUM(CE34:CE43)=0,"",SUM(CE34:CE43))</f>
        <v/>
      </c>
      <c r="CF44" s="49"/>
      <c r="CH44" s="44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2"/>
    </row>
    <row r="45" spans="2:114" x14ac:dyDescent="0.3">
      <c r="B45" s="40" t="s">
        <v>46</v>
      </c>
      <c r="C45" s="24" t="str">
        <f t="shared" ref="C45" si="316">IF(C44="","",AVERAGE(C34:C43))</f>
        <v/>
      </c>
      <c r="D45" s="24" t="str">
        <f t="shared" ref="D45" si="317">IF(D44="","",AVERAGE(D34:D43))</f>
        <v/>
      </c>
      <c r="E45" s="24" t="str">
        <f t="shared" ref="E45" si="318">IF(E44="","",AVERAGE(E34:E43))</f>
        <v/>
      </c>
      <c r="F45" s="24" t="str">
        <f t="shared" ref="F45" si="319">IF(F44="","",AVERAGE(F34:F43))</f>
        <v/>
      </c>
      <c r="G45" s="24" t="str">
        <f>IF(G44="","",AVERAGE(G34:G43))</f>
        <v/>
      </c>
      <c r="H45" s="24" t="str">
        <f t="shared" ref="H45" si="320">IF(H44="","",AVERAGE(H34:H43))</f>
        <v/>
      </c>
      <c r="I45" s="24" t="str">
        <f t="shared" ref="I45" si="321">IF(I44="","",AVERAGE(I34:I43))</f>
        <v/>
      </c>
      <c r="J45" s="24" t="str">
        <f t="shared" ref="J45" si="322">IF(J44="","",AVERAGE(J34:J43))</f>
        <v/>
      </c>
      <c r="K45" s="24" t="str">
        <f t="shared" ref="K45" si="323">IF(K44="","",AVERAGE(K34:K43))</f>
        <v/>
      </c>
      <c r="L45" s="24" t="str">
        <f t="shared" ref="L45" si="324">IF(L44="","",AVERAGE(L34:L43))</f>
        <v/>
      </c>
      <c r="M45" s="24">
        <f>IF(ISERROR(AVERAGE(M34:M43)),"",AVERAGE(M34:M43))</f>
        <v>0</v>
      </c>
      <c r="N45" s="49"/>
      <c r="O45" s="42"/>
      <c r="P45" s="40" t="s">
        <v>46</v>
      </c>
      <c r="Q45" s="24" t="str">
        <f t="shared" ref="Q45" si="325">IF(Q44="","",AVERAGE(Q34:Q43))</f>
        <v/>
      </c>
      <c r="R45" s="24" t="str">
        <f t="shared" ref="R45" si="326">IF(R44="","",AVERAGE(R34:R43))</f>
        <v/>
      </c>
      <c r="S45" s="24" t="str">
        <f t="shared" ref="S45" si="327">IF(S44="","",AVERAGE(S34:S43))</f>
        <v/>
      </c>
      <c r="T45" s="24" t="str">
        <f t="shared" ref="T45" si="328">IF(T44="","",AVERAGE(T34:T43))</f>
        <v/>
      </c>
      <c r="U45" s="24" t="str">
        <f>IF(U44="","",AVERAGE(U34:U43))</f>
        <v/>
      </c>
      <c r="V45" s="24" t="str">
        <f t="shared" ref="V45" si="329">IF(V44="","",AVERAGE(V34:V43))</f>
        <v/>
      </c>
      <c r="W45" s="24" t="str">
        <f t="shared" ref="W45" si="330">IF(W44="","",AVERAGE(W34:W43))</f>
        <v/>
      </c>
      <c r="X45" s="24" t="str">
        <f t="shared" ref="X45" si="331">IF(X44="","",AVERAGE(X34:X43))</f>
        <v/>
      </c>
      <c r="Y45" s="24" t="str">
        <f t="shared" ref="Y45" si="332">IF(Y44="","",AVERAGE(Y34:Y43))</f>
        <v/>
      </c>
      <c r="Z45" s="24" t="str">
        <f t="shared" ref="Z45" si="333">IF(Z44="","",AVERAGE(Z34:Z43))</f>
        <v/>
      </c>
      <c r="AA45" s="24">
        <f>IF(ISERROR(AVERAGE(AA34:AA43)),"",AVERAGE(AA34:AA43))</f>
        <v>0</v>
      </c>
      <c r="AB45" s="49"/>
      <c r="AC45" s="42"/>
      <c r="AD45" s="40" t="s">
        <v>46</v>
      </c>
      <c r="AE45" s="24" t="str">
        <f t="shared" ref="AE45" si="334">IF(AE44="","",AVERAGE(AE34:AE43))</f>
        <v/>
      </c>
      <c r="AF45" s="24" t="str">
        <f t="shared" ref="AF45" si="335">IF(AF44="","",AVERAGE(AF34:AF43))</f>
        <v/>
      </c>
      <c r="AG45" s="24" t="str">
        <f t="shared" ref="AG45" si="336">IF(AG44="","",AVERAGE(AG34:AG43))</f>
        <v/>
      </c>
      <c r="AH45" s="24" t="str">
        <f t="shared" ref="AH45" si="337">IF(AH44="","",AVERAGE(AH34:AH43))</f>
        <v/>
      </c>
      <c r="AI45" s="24" t="str">
        <f>IF(AI44="","",AVERAGE(AI34:AI43))</f>
        <v/>
      </c>
      <c r="AJ45" s="24" t="str">
        <f t="shared" ref="AJ45" si="338">IF(AJ44="","",AVERAGE(AJ34:AJ43))</f>
        <v/>
      </c>
      <c r="AK45" s="24" t="str">
        <f t="shared" ref="AK45" si="339">IF(AK44="","",AVERAGE(AK34:AK43))</f>
        <v/>
      </c>
      <c r="AL45" s="24" t="str">
        <f t="shared" ref="AL45" si="340">IF(AL44="","",AVERAGE(AL34:AL43))</f>
        <v/>
      </c>
      <c r="AM45" s="24" t="str">
        <f t="shared" ref="AM45" si="341">IF(AM44="","",AVERAGE(AM34:AM43))</f>
        <v/>
      </c>
      <c r="AN45" s="24" t="str">
        <f t="shared" ref="AN45" si="342">IF(AN44="","",AVERAGE(AN34:AN43))</f>
        <v/>
      </c>
      <c r="AO45" s="24">
        <f>IF(ISERROR(AVERAGE(AO34:AO43)),"",AVERAGE(AO34:AO43))</f>
        <v>0</v>
      </c>
      <c r="AP45" s="49"/>
      <c r="AQ45" s="42"/>
      <c r="AR45" s="40" t="s">
        <v>46</v>
      </c>
      <c r="AS45" s="24" t="str">
        <f t="shared" ref="AS45" si="343">IF(AS44="","",AVERAGE(AS34:AS43))</f>
        <v/>
      </c>
      <c r="AT45" s="24" t="str">
        <f t="shared" ref="AT45" si="344">IF(AT44="","",AVERAGE(AT34:AT43))</f>
        <v/>
      </c>
      <c r="AU45" s="24" t="str">
        <f t="shared" ref="AU45" si="345">IF(AU44="","",AVERAGE(AU34:AU43))</f>
        <v/>
      </c>
      <c r="AV45" s="24" t="str">
        <f t="shared" ref="AV45" si="346">IF(AV44="","",AVERAGE(AV34:AV43))</f>
        <v/>
      </c>
      <c r="AW45" s="24" t="str">
        <f>IF(AW44="","",AVERAGE(AW34:AW43))</f>
        <v/>
      </c>
      <c r="AX45" s="24" t="str">
        <f t="shared" ref="AX45" si="347">IF(AX44="","",AVERAGE(AX34:AX43))</f>
        <v/>
      </c>
      <c r="AY45" s="24" t="str">
        <f t="shared" ref="AY45" si="348">IF(AY44="","",AVERAGE(AY34:AY43))</f>
        <v/>
      </c>
      <c r="AZ45" s="24" t="str">
        <f t="shared" ref="AZ45" si="349">IF(AZ44="","",AVERAGE(AZ34:AZ43))</f>
        <v/>
      </c>
      <c r="BA45" s="24" t="str">
        <f t="shared" ref="BA45" si="350">IF(BA44="","",AVERAGE(BA34:BA43))</f>
        <v/>
      </c>
      <c r="BB45" s="24" t="str">
        <f t="shared" ref="BB45" si="351">IF(BB44="","",AVERAGE(BB34:BB43))</f>
        <v/>
      </c>
      <c r="BC45" s="24">
        <f>IF(ISERROR(AVERAGE(BC34:BC43)),"",AVERAGE(BC34:BC43))</f>
        <v>0</v>
      </c>
      <c r="BD45" s="49"/>
      <c r="BE45" s="42"/>
      <c r="BF45" s="40" t="s">
        <v>46</v>
      </c>
      <c r="BG45" s="24" t="str">
        <f>IF(BG44="","",AVERAGE(BG34:BG43))</f>
        <v/>
      </c>
      <c r="BH45" s="24" t="str">
        <f t="shared" ref="BH45" si="352">IF(BH44="","",AVERAGE(BH34:BH43))</f>
        <v/>
      </c>
      <c r="BI45" s="24" t="str">
        <f t="shared" ref="BI45" si="353">IF(BI44="","",AVERAGE(BI34:BI43))</f>
        <v/>
      </c>
      <c r="BJ45" s="24" t="str">
        <f t="shared" ref="BJ45" si="354">IF(BJ44="","",AVERAGE(BJ34:BJ43))</f>
        <v/>
      </c>
      <c r="BK45" s="24" t="str">
        <f>IF(BK44="","",AVERAGE(BK34:BK43))</f>
        <v/>
      </c>
      <c r="BL45" s="24" t="str">
        <f t="shared" ref="BL45" si="355">IF(BL44="","",AVERAGE(BL34:BL43))</f>
        <v/>
      </c>
      <c r="BM45" s="24" t="str">
        <f t="shared" ref="BM45" si="356">IF(BM44="","",AVERAGE(BM34:BM43))</f>
        <v/>
      </c>
      <c r="BN45" s="24" t="str">
        <f t="shared" ref="BN45" si="357">IF(BN44="","",AVERAGE(BN34:BN43))</f>
        <v/>
      </c>
      <c r="BO45" s="24" t="str">
        <f t="shared" ref="BO45" si="358">IF(BO44="","",AVERAGE(BO34:BO43))</f>
        <v/>
      </c>
      <c r="BP45" s="24" t="str">
        <f t="shared" ref="BP45" si="359">IF(BP44="","",AVERAGE(BP34:BP43))</f>
        <v/>
      </c>
      <c r="BQ45" s="24">
        <f>IF(ISERROR(AVERAGE(BQ34:BQ43)),"",AVERAGE(BQ34:BQ43))</f>
        <v>0</v>
      </c>
      <c r="BR45" s="49"/>
      <c r="BS45" s="42"/>
      <c r="BT45" s="40" t="s">
        <v>46</v>
      </c>
      <c r="BU45" s="24" t="str">
        <f t="shared" ref="BU45" si="360">IF(BU44="","",AVERAGE(BU34:BU43))</f>
        <v/>
      </c>
      <c r="BV45" s="24" t="str">
        <f t="shared" ref="BV45" si="361">IF(BV44="","",AVERAGE(BV34:BV43))</f>
        <v/>
      </c>
      <c r="BW45" s="24" t="str">
        <f t="shared" ref="BW45" si="362">IF(BW44="","",AVERAGE(BW34:BW43))</f>
        <v/>
      </c>
      <c r="BX45" s="24" t="str">
        <f t="shared" ref="BX45" si="363">IF(BX44="","",AVERAGE(BX34:BX43))</f>
        <v/>
      </c>
      <c r="BY45" s="24" t="str">
        <f>IF(BY44="","",AVERAGE(BY34:BY43))</f>
        <v/>
      </c>
      <c r="BZ45" s="24" t="str">
        <f t="shared" ref="BZ45" si="364">IF(BZ44="","",AVERAGE(BZ34:BZ43))</f>
        <v/>
      </c>
      <c r="CA45" s="24" t="str">
        <f t="shared" ref="CA45" si="365">IF(CA44="","",AVERAGE(CA34:CA43))</f>
        <v/>
      </c>
      <c r="CB45" s="24" t="str">
        <f t="shared" ref="CB45" si="366">IF(CB44="","",AVERAGE(CB34:CB43))</f>
        <v/>
      </c>
      <c r="CC45" s="24" t="str">
        <f t="shared" ref="CC45" si="367">IF(CC44="","",AVERAGE(CC34:CC43))</f>
        <v/>
      </c>
      <c r="CD45" s="24" t="str">
        <f t="shared" ref="CD45" si="368">IF(CD44="","",AVERAGE(CD34:CD43))</f>
        <v/>
      </c>
      <c r="CE45" s="24">
        <f>IF(ISERROR(AVERAGE(CE34:CE43)),"",AVERAGE(CE34:CE43))</f>
        <v>0</v>
      </c>
      <c r="CF45" s="49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</row>
    <row r="46" spans="2:114" x14ac:dyDescent="0.3"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</row>
    <row r="47" spans="2:114" x14ac:dyDescent="0.3">
      <c r="B47" s="25" t="s">
        <v>11</v>
      </c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P47" s="25" t="s">
        <v>15</v>
      </c>
      <c r="Q47" s="26"/>
      <c r="R47" s="27"/>
      <c r="S47" s="27"/>
      <c r="T47" s="27"/>
      <c r="U47" s="27"/>
      <c r="V47" s="27"/>
      <c r="W47" s="27"/>
      <c r="X47" s="27"/>
      <c r="Y47" s="27"/>
      <c r="Z47" s="27"/>
      <c r="AA47" s="27"/>
      <c r="AD47" s="25" t="s">
        <v>19</v>
      </c>
      <c r="AE47" s="26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R47" s="25" t="s">
        <v>23</v>
      </c>
      <c r="AS47" s="26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F47" s="25" t="s">
        <v>27</v>
      </c>
      <c r="BG47" s="26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T47" s="25" t="s">
        <v>31</v>
      </c>
      <c r="BU47" s="26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4"/>
      <c r="CS47" s="44"/>
      <c r="CT47" s="45"/>
    </row>
    <row r="48" spans="2:114" x14ac:dyDescent="0.3">
      <c r="B48" s="28" t="s">
        <v>0</v>
      </c>
      <c r="C48" s="29" t="s">
        <v>36</v>
      </c>
      <c r="D48" s="29" t="s">
        <v>37</v>
      </c>
      <c r="E48" s="29" t="s">
        <v>38</v>
      </c>
      <c r="F48" s="29" t="s">
        <v>39</v>
      </c>
      <c r="G48" s="29" t="s">
        <v>40</v>
      </c>
      <c r="H48" s="29" t="s">
        <v>41</v>
      </c>
      <c r="I48" s="29" t="s">
        <v>42</v>
      </c>
      <c r="J48" s="29" t="s">
        <v>43</v>
      </c>
      <c r="K48" s="29" t="s">
        <v>44</v>
      </c>
      <c r="L48" s="29" t="s">
        <v>45</v>
      </c>
      <c r="M48" s="29" t="s">
        <v>1</v>
      </c>
      <c r="N48" s="47" t="s">
        <v>35</v>
      </c>
      <c r="P48" s="28" t="s">
        <v>0</v>
      </c>
      <c r="Q48" s="29" t="s">
        <v>36</v>
      </c>
      <c r="R48" s="29" t="s">
        <v>37</v>
      </c>
      <c r="S48" s="29" t="s">
        <v>38</v>
      </c>
      <c r="T48" s="29" t="s">
        <v>39</v>
      </c>
      <c r="U48" s="29" t="s">
        <v>40</v>
      </c>
      <c r="V48" s="29" t="s">
        <v>41</v>
      </c>
      <c r="W48" s="29" t="s">
        <v>42</v>
      </c>
      <c r="X48" s="29" t="s">
        <v>43</v>
      </c>
      <c r="Y48" s="29" t="s">
        <v>44</v>
      </c>
      <c r="Z48" s="29" t="s">
        <v>45</v>
      </c>
      <c r="AA48" s="29" t="s">
        <v>1</v>
      </c>
      <c r="AB48" s="47" t="s">
        <v>35</v>
      </c>
      <c r="AC48" s="42"/>
      <c r="AD48" s="28" t="s">
        <v>0</v>
      </c>
      <c r="AE48" s="29" t="s">
        <v>36</v>
      </c>
      <c r="AF48" s="29" t="s">
        <v>37</v>
      </c>
      <c r="AG48" s="29" t="s">
        <v>38</v>
      </c>
      <c r="AH48" s="29" t="s">
        <v>39</v>
      </c>
      <c r="AI48" s="29" t="s">
        <v>40</v>
      </c>
      <c r="AJ48" s="29" t="s">
        <v>41</v>
      </c>
      <c r="AK48" s="29" t="s">
        <v>42</v>
      </c>
      <c r="AL48" s="29" t="s">
        <v>43</v>
      </c>
      <c r="AM48" s="29" t="s">
        <v>44</v>
      </c>
      <c r="AN48" s="29" t="s">
        <v>45</v>
      </c>
      <c r="AO48" s="29" t="s">
        <v>1</v>
      </c>
      <c r="AP48" s="47" t="s">
        <v>35</v>
      </c>
      <c r="AQ48" s="31"/>
      <c r="AR48" s="28" t="s">
        <v>0</v>
      </c>
      <c r="AS48" s="29" t="s">
        <v>36</v>
      </c>
      <c r="AT48" s="29" t="s">
        <v>37</v>
      </c>
      <c r="AU48" s="29" t="s">
        <v>38</v>
      </c>
      <c r="AV48" s="29" t="s">
        <v>39</v>
      </c>
      <c r="AW48" s="29" t="s">
        <v>40</v>
      </c>
      <c r="AX48" s="29" t="s">
        <v>41</v>
      </c>
      <c r="AY48" s="29" t="s">
        <v>42</v>
      </c>
      <c r="AZ48" s="29" t="s">
        <v>43</v>
      </c>
      <c r="BA48" s="29" t="s">
        <v>44</v>
      </c>
      <c r="BB48" s="29" t="s">
        <v>45</v>
      </c>
      <c r="BC48" s="29" t="s">
        <v>1</v>
      </c>
      <c r="BD48" s="47" t="s">
        <v>35</v>
      </c>
      <c r="BE48" s="42"/>
      <c r="BF48" s="28" t="s">
        <v>0</v>
      </c>
      <c r="BG48" s="29" t="s">
        <v>36</v>
      </c>
      <c r="BH48" s="29" t="s">
        <v>37</v>
      </c>
      <c r="BI48" s="29" t="s">
        <v>38</v>
      </c>
      <c r="BJ48" s="29" t="s">
        <v>39</v>
      </c>
      <c r="BK48" s="29" t="s">
        <v>40</v>
      </c>
      <c r="BL48" s="29" t="s">
        <v>41</v>
      </c>
      <c r="BM48" s="29" t="s">
        <v>42</v>
      </c>
      <c r="BN48" s="29" t="s">
        <v>43</v>
      </c>
      <c r="BO48" s="29" t="s">
        <v>44</v>
      </c>
      <c r="BP48" s="29" t="s">
        <v>45</v>
      </c>
      <c r="BQ48" s="29" t="s">
        <v>1</v>
      </c>
      <c r="BR48" s="47" t="s">
        <v>35</v>
      </c>
      <c r="BS48" s="42"/>
      <c r="BT48" s="28" t="s">
        <v>0</v>
      </c>
      <c r="BU48" s="29" t="s">
        <v>36</v>
      </c>
      <c r="BV48" s="29" t="s">
        <v>37</v>
      </c>
      <c r="BW48" s="29" t="s">
        <v>38</v>
      </c>
      <c r="BX48" s="29" t="s">
        <v>39</v>
      </c>
      <c r="BY48" s="29" t="s">
        <v>40</v>
      </c>
      <c r="BZ48" s="29" t="s">
        <v>41</v>
      </c>
      <c r="CA48" s="29" t="s">
        <v>42</v>
      </c>
      <c r="CB48" s="29" t="s">
        <v>43</v>
      </c>
      <c r="CC48" s="29" t="s">
        <v>44</v>
      </c>
      <c r="CD48" s="29" t="s">
        <v>45</v>
      </c>
      <c r="CE48" s="29" t="s">
        <v>1</v>
      </c>
      <c r="CF48" s="47" t="s">
        <v>35</v>
      </c>
      <c r="CG48" s="42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5"/>
      <c r="CS48" s="45"/>
      <c r="CT48" s="31"/>
    </row>
    <row r="49" spans="2:114" x14ac:dyDescent="0.3">
      <c r="B49" s="37" t="str">
        <f>IF(Settings!$B$4&gt;0,Settings!$B$4,"")</f>
        <v/>
      </c>
      <c r="C49" s="33"/>
      <c r="D49" s="33"/>
      <c r="E49" s="33"/>
      <c r="F49" s="33"/>
      <c r="G49" s="35"/>
      <c r="H49" s="35"/>
      <c r="I49" s="35"/>
      <c r="J49" s="35"/>
      <c r="K49" s="35"/>
      <c r="L49" s="35"/>
      <c r="M49" s="23">
        <f>SUM(C49:L49)</f>
        <v>0</v>
      </c>
      <c r="N49" s="48" t="str">
        <f>IF(B49="","",RANK(M49,$M$49:$M$58,0))</f>
        <v/>
      </c>
      <c r="P49" s="32" t="str">
        <f>IF(Settings!$B$4&gt;0,Settings!$B$4,"")</f>
        <v/>
      </c>
      <c r="Q49" s="33"/>
      <c r="R49" s="33"/>
      <c r="S49" s="33"/>
      <c r="T49" s="33"/>
      <c r="U49" s="34"/>
      <c r="V49" s="35"/>
      <c r="W49" s="35"/>
      <c r="X49" s="35"/>
      <c r="Y49" s="35"/>
      <c r="Z49" s="35"/>
      <c r="AA49" s="23">
        <f>SUM(Q49:Z49)</f>
        <v>0</v>
      </c>
      <c r="AB49" s="48" t="str">
        <f>IF(P49="","",RANK(AA49,$AA$49:$AA$58,0))</f>
        <v/>
      </c>
      <c r="AD49" s="37" t="str">
        <f>IF(Settings!$B$4&gt;0,Settings!$B$4,"")</f>
        <v/>
      </c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23">
        <f>SUM(AE49:AN49)</f>
        <v>0</v>
      </c>
      <c r="AP49" s="48" t="str">
        <f>IF(AD49="","",RANK(AO49,$AO$49:$AO$58,0))</f>
        <v/>
      </c>
      <c r="AQ49" s="38"/>
      <c r="AR49" s="37" t="str">
        <f>IF(Settings!$B$4&gt;0,Settings!$B$4,"")</f>
        <v/>
      </c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23">
        <f>SUM(AS49:BB49)</f>
        <v>0</v>
      </c>
      <c r="BD49" s="48" t="str">
        <f>IF(AR49="","",RANK(BC49,$BC$49:$BC$58,0))</f>
        <v/>
      </c>
      <c r="BF49" s="37" t="str">
        <f>IF(Settings!$B$4&gt;0,Settings!$B$4,"")</f>
        <v/>
      </c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23">
        <f>SUM(BG49:BP49)</f>
        <v>0</v>
      </c>
      <c r="BR49" s="48" t="str">
        <f>IF(BF49="","",RANK(BQ49,$BQ$49:$BQ$58,0))</f>
        <v/>
      </c>
      <c r="BT49" s="37" t="str">
        <f>IF(Settings!$B$4&gt;0,Settings!$B$4,"")</f>
        <v/>
      </c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23">
        <f>SUM(BU49:CD49)</f>
        <v>0</v>
      </c>
      <c r="CF49" s="48" t="str">
        <f>IF(BT49="","",RANK(CE49,$CE$49:$CE$58,0))</f>
        <v/>
      </c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38"/>
    </row>
    <row r="50" spans="2:114" x14ac:dyDescent="0.3">
      <c r="B50" s="37" t="str">
        <f>IF(Settings!$B$5&gt;0,Settings!$B$5,"")</f>
        <v/>
      </c>
      <c r="C50" s="33"/>
      <c r="D50" s="33"/>
      <c r="E50" s="33"/>
      <c r="F50" s="33"/>
      <c r="G50" s="35"/>
      <c r="H50" s="35"/>
      <c r="I50" s="35"/>
      <c r="J50" s="35"/>
      <c r="K50" s="35"/>
      <c r="L50" s="35"/>
      <c r="M50" s="23">
        <f t="shared" ref="M50:M58" si="369">SUM(C50:L50)</f>
        <v>0</v>
      </c>
      <c r="N50" s="48" t="str">
        <f t="shared" ref="N50:N58" si="370">IF(B50="","",RANK(M50,$M$49:$M$58,0))</f>
        <v/>
      </c>
      <c r="P50" s="32" t="str">
        <f>IF(Settings!$B$5&gt;0,Settings!$B$5,"")</f>
        <v/>
      </c>
      <c r="Q50" s="33"/>
      <c r="R50" s="33"/>
      <c r="S50" s="33"/>
      <c r="T50" s="33"/>
      <c r="U50" s="34"/>
      <c r="V50" s="35"/>
      <c r="W50" s="35"/>
      <c r="X50" s="35"/>
      <c r="Y50" s="35"/>
      <c r="Z50" s="35"/>
      <c r="AA50" s="23">
        <f t="shared" ref="AA50:AA58" si="371">SUM(Q50:Z50)</f>
        <v>0</v>
      </c>
      <c r="AB50" s="48" t="str">
        <f t="shared" ref="AB50:AB58" si="372">IF(P50="","",RANK(AA50,$AA$49:$AA$58,0))</f>
        <v/>
      </c>
      <c r="AD50" s="37" t="str">
        <f>IF(Settings!$B$5&gt;0,Settings!$B$5,"")</f>
        <v/>
      </c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23">
        <f t="shared" ref="AO50:AO58" si="373">SUM(AE50:AN50)</f>
        <v>0</v>
      </c>
      <c r="AP50" s="48" t="str">
        <f t="shared" ref="AP50:AP58" si="374">IF(AD50="","",RANK(AO50,$AO$49:$AO$58,0))</f>
        <v/>
      </c>
      <c r="AQ50" s="38"/>
      <c r="AR50" s="37" t="str">
        <f>IF(Settings!$B$5&gt;0,Settings!$B$5,"")</f>
        <v/>
      </c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23">
        <f t="shared" ref="BC50:BC58" si="375">SUM(AS50:BB50)</f>
        <v>0</v>
      </c>
      <c r="BD50" s="48" t="str">
        <f t="shared" ref="BD50:BD58" si="376">IF(AR50="","",RANK(BC50,$BC$49:$BC$58,0))</f>
        <v/>
      </c>
      <c r="BF50" s="37" t="str">
        <f>IF(Settings!$B$5&gt;0,Settings!$B$5,"")</f>
        <v/>
      </c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23">
        <f t="shared" ref="BQ50:BQ58" si="377">SUM(BG50:BP50)</f>
        <v>0</v>
      </c>
      <c r="BR50" s="48" t="str">
        <f t="shared" ref="BR50:BR58" si="378">IF(BF50="","",RANK(BQ50,$BQ$49:$BQ$58,0))</f>
        <v/>
      </c>
      <c r="BT50" s="37" t="str">
        <f>IF(Settings!$B$5&gt;0,Settings!$B$5,"")</f>
        <v/>
      </c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23">
        <f t="shared" ref="CE50:CE58" si="379">SUM(BU50:CD50)</f>
        <v>0</v>
      </c>
      <c r="CF50" s="48" t="str">
        <f t="shared" ref="CF50:CF58" si="380">IF(BT50="","",RANK(CE50,$CE$49:$CE$58,0))</f>
        <v/>
      </c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38"/>
    </row>
    <row r="51" spans="2:114" x14ac:dyDescent="0.3">
      <c r="B51" s="37" t="str">
        <f>IF(Settings!$B$6&gt;0,Settings!$B$6,"")</f>
        <v/>
      </c>
      <c r="C51" s="33"/>
      <c r="D51" s="33"/>
      <c r="E51" s="33"/>
      <c r="F51" s="33"/>
      <c r="G51" s="35"/>
      <c r="H51" s="35"/>
      <c r="I51" s="35"/>
      <c r="J51" s="35"/>
      <c r="K51" s="35"/>
      <c r="L51" s="35"/>
      <c r="M51" s="23">
        <f t="shared" si="369"/>
        <v>0</v>
      </c>
      <c r="N51" s="48" t="str">
        <f t="shared" si="370"/>
        <v/>
      </c>
      <c r="P51" s="32" t="str">
        <f>IF(Settings!$B$6&gt;0,Settings!$B$6,"")</f>
        <v/>
      </c>
      <c r="Q51" s="33"/>
      <c r="R51" s="33"/>
      <c r="S51" s="33"/>
      <c r="T51" s="33"/>
      <c r="U51" s="34"/>
      <c r="V51" s="35"/>
      <c r="W51" s="35"/>
      <c r="X51" s="35"/>
      <c r="Y51" s="35"/>
      <c r="Z51" s="35"/>
      <c r="AA51" s="23">
        <f t="shared" si="371"/>
        <v>0</v>
      </c>
      <c r="AB51" s="48" t="str">
        <f t="shared" si="372"/>
        <v/>
      </c>
      <c r="AD51" s="37" t="str">
        <f>IF(Settings!$B$6&gt;0,Settings!$B$6,"")</f>
        <v/>
      </c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23">
        <f t="shared" si="373"/>
        <v>0</v>
      </c>
      <c r="AP51" s="48" t="str">
        <f t="shared" si="374"/>
        <v/>
      </c>
      <c r="AQ51" s="38"/>
      <c r="AR51" s="37" t="str">
        <f>IF(Settings!$B$6&gt;0,Settings!$B$6,"")</f>
        <v/>
      </c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23">
        <f t="shared" si="375"/>
        <v>0</v>
      </c>
      <c r="BD51" s="48" t="str">
        <f t="shared" si="376"/>
        <v/>
      </c>
      <c r="BF51" s="37" t="str">
        <f>IF(Settings!$B$6&gt;0,Settings!$B$6,"")</f>
        <v/>
      </c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23">
        <f t="shared" si="377"/>
        <v>0</v>
      </c>
      <c r="BR51" s="48" t="str">
        <f t="shared" si="378"/>
        <v/>
      </c>
      <c r="BT51" s="37" t="str">
        <f>IF(Settings!$B$6&gt;0,Settings!$B$6,"")</f>
        <v/>
      </c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23">
        <f t="shared" si="379"/>
        <v>0</v>
      </c>
      <c r="CF51" s="48" t="str">
        <f t="shared" si="380"/>
        <v/>
      </c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38"/>
    </row>
    <row r="52" spans="2:114" x14ac:dyDescent="0.3">
      <c r="B52" s="37" t="str">
        <f>IF(Settings!$B$7&gt;0,Settings!$B$7,"")</f>
        <v/>
      </c>
      <c r="C52" s="33"/>
      <c r="D52" s="33"/>
      <c r="E52" s="33"/>
      <c r="F52" s="33"/>
      <c r="G52" s="35"/>
      <c r="H52" s="35"/>
      <c r="I52" s="35"/>
      <c r="J52" s="35"/>
      <c r="K52" s="35"/>
      <c r="L52" s="35"/>
      <c r="M52" s="23">
        <f t="shared" si="369"/>
        <v>0</v>
      </c>
      <c r="N52" s="48" t="str">
        <f t="shared" si="370"/>
        <v/>
      </c>
      <c r="P52" s="32" t="str">
        <f>IF(Settings!$B$7&gt;0,Settings!$B$7,"")</f>
        <v/>
      </c>
      <c r="Q52" s="33"/>
      <c r="R52" s="33"/>
      <c r="S52" s="33"/>
      <c r="T52" s="33"/>
      <c r="U52" s="34"/>
      <c r="V52" s="35"/>
      <c r="W52" s="35"/>
      <c r="X52" s="35"/>
      <c r="Y52" s="35"/>
      <c r="Z52" s="35"/>
      <c r="AA52" s="23">
        <f t="shared" si="371"/>
        <v>0</v>
      </c>
      <c r="AB52" s="48" t="str">
        <f t="shared" si="372"/>
        <v/>
      </c>
      <c r="AD52" s="37" t="str">
        <f>IF(Settings!$B$7&gt;0,Settings!$B$7,"")</f>
        <v/>
      </c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23">
        <f t="shared" si="373"/>
        <v>0</v>
      </c>
      <c r="AP52" s="48" t="str">
        <f t="shared" si="374"/>
        <v/>
      </c>
      <c r="AQ52" s="38"/>
      <c r="AR52" s="37" t="str">
        <f>IF(Settings!$B$7&gt;0,Settings!$B$7,"")</f>
        <v/>
      </c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23">
        <f t="shared" si="375"/>
        <v>0</v>
      </c>
      <c r="BD52" s="48" t="str">
        <f t="shared" si="376"/>
        <v/>
      </c>
      <c r="BF52" s="37" t="str">
        <f>IF(Settings!$B$7&gt;0,Settings!$B$7,"")</f>
        <v/>
      </c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23">
        <f t="shared" si="377"/>
        <v>0</v>
      </c>
      <c r="BR52" s="48" t="str">
        <f t="shared" si="378"/>
        <v/>
      </c>
      <c r="BT52" s="37" t="str">
        <f>IF(Settings!$B$7&gt;0,Settings!$B$7,"")</f>
        <v/>
      </c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23">
        <f t="shared" si="379"/>
        <v>0</v>
      </c>
      <c r="CF52" s="48" t="str">
        <f t="shared" si="380"/>
        <v/>
      </c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38"/>
    </row>
    <row r="53" spans="2:114" x14ac:dyDescent="0.3">
      <c r="B53" s="37" t="str">
        <f>IF(Settings!$B$8&gt;0,Settings!$B$8,"")</f>
        <v/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23">
        <f t="shared" si="369"/>
        <v>0</v>
      </c>
      <c r="N53" s="48" t="str">
        <f t="shared" si="370"/>
        <v/>
      </c>
      <c r="P53" s="37" t="str">
        <f>IF(Settings!$B$8&gt;0,Settings!$B$8,"")</f>
        <v/>
      </c>
      <c r="Q53" s="39"/>
      <c r="R53" s="39"/>
      <c r="S53" s="39"/>
      <c r="T53" s="39"/>
      <c r="U53" s="35"/>
      <c r="V53" s="35"/>
      <c r="W53" s="35"/>
      <c r="X53" s="35"/>
      <c r="Y53" s="35"/>
      <c r="Z53" s="35"/>
      <c r="AA53" s="23">
        <f t="shared" si="371"/>
        <v>0</v>
      </c>
      <c r="AB53" s="48" t="str">
        <f t="shared" si="372"/>
        <v/>
      </c>
      <c r="AD53" s="37" t="str">
        <f>IF(Settings!$B$8&gt;0,Settings!$B$8,"")</f>
        <v/>
      </c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23">
        <f t="shared" si="373"/>
        <v>0</v>
      </c>
      <c r="AP53" s="48" t="str">
        <f t="shared" si="374"/>
        <v/>
      </c>
      <c r="AQ53" s="38"/>
      <c r="AR53" s="37" t="str">
        <f>IF(Settings!$B$8&gt;0,Settings!$B$8,"")</f>
        <v/>
      </c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23">
        <f t="shared" si="375"/>
        <v>0</v>
      </c>
      <c r="BD53" s="48" t="str">
        <f t="shared" si="376"/>
        <v/>
      </c>
      <c r="BF53" s="37" t="str">
        <f>IF(Settings!$B$8&gt;0,Settings!$B$8,"")</f>
        <v/>
      </c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23">
        <f t="shared" si="377"/>
        <v>0</v>
      </c>
      <c r="BR53" s="48" t="str">
        <f t="shared" si="378"/>
        <v/>
      </c>
      <c r="BT53" s="37" t="str">
        <f>IF(Settings!$B$8&gt;0,Settings!$B$8,"")</f>
        <v/>
      </c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23">
        <f t="shared" si="379"/>
        <v>0</v>
      </c>
      <c r="CF53" s="48" t="str">
        <f t="shared" si="380"/>
        <v/>
      </c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38"/>
    </row>
    <row r="54" spans="2:114" x14ac:dyDescent="0.3">
      <c r="B54" s="37" t="str">
        <f>IF(Settings!$B$9&gt;0,Settings!$B$9,"")</f>
        <v/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23">
        <f t="shared" si="369"/>
        <v>0</v>
      </c>
      <c r="N54" s="48" t="str">
        <f t="shared" si="370"/>
        <v/>
      </c>
      <c r="P54" s="37" t="str">
        <f>IF(Settings!$B$9&gt;0,Settings!$B$9,"")</f>
        <v/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23">
        <f t="shared" si="371"/>
        <v>0</v>
      </c>
      <c r="AB54" s="48" t="str">
        <f t="shared" si="372"/>
        <v/>
      </c>
      <c r="AD54" s="37" t="str">
        <f>IF(Settings!$B$9&gt;0,Settings!$B$9,"")</f>
        <v/>
      </c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23">
        <f t="shared" si="373"/>
        <v>0</v>
      </c>
      <c r="AP54" s="48" t="str">
        <f t="shared" si="374"/>
        <v/>
      </c>
      <c r="AQ54" s="38"/>
      <c r="AR54" s="37" t="str">
        <f>IF(Settings!$B$9&gt;0,Settings!$B$9,"")</f>
        <v/>
      </c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23">
        <f t="shared" si="375"/>
        <v>0</v>
      </c>
      <c r="BD54" s="48" t="str">
        <f t="shared" si="376"/>
        <v/>
      </c>
      <c r="BF54" s="37" t="str">
        <f>IF(Settings!$B$9&gt;0,Settings!$B$9,"")</f>
        <v/>
      </c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23">
        <f t="shared" si="377"/>
        <v>0</v>
      </c>
      <c r="BR54" s="48" t="str">
        <f t="shared" si="378"/>
        <v/>
      </c>
      <c r="BT54" s="37" t="str">
        <f>IF(Settings!$B$9&gt;0,Settings!$B$9,"")</f>
        <v/>
      </c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23">
        <f t="shared" si="379"/>
        <v>0</v>
      </c>
      <c r="CF54" s="48" t="str">
        <f t="shared" si="380"/>
        <v/>
      </c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38"/>
    </row>
    <row r="55" spans="2:114" x14ac:dyDescent="0.3">
      <c r="B55" s="37" t="str">
        <f>IF(Settings!$B$10&gt;0,Settings!$B$10,"")</f>
        <v/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23">
        <f t="shared" si="369"/>
        <v>0</v>
      </c>
      <c r="N55" s="48" t="str">
        <f t="shared" si="370"/>
        <v/>
      </c>
      <c r="P55" s="37" t="str">
        <f>IF(Settings!$B$10&gt;0,Settings!$B$10,"")</f>
        <v/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23">
        <f t="shared" si="371"/>
        <v>0</v>
      </c>
      <c r="AB55" s="48" t="str">
        <f t="shared" si="372"/>
        <v/>
      </c>
      <c r="AD55" s="37" t="str">
        <f>IF(Settings!$B$10&gt;0,Settings!$B$10,"")</f>
        <v/>
      </c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23">
        <f t="shared" si="373"/>
        <v>0</v>
      </c>
      <c r="AP55" s="48" t="str">
        <f t="shared" si="374"/>
        <v/>
      </c>
      <c r="AQ55" s="38"/>
      <c r="AR55" s="37" t="str">
        <f>IF(Settings!$B$10&gt;0,Settings!$B$10,"")</f>
        <v/>
      </c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23">
        <f t="shared" si="375"/>
        <v>0</v>
      </c>
      <c r="BD55" s="48" t="str">
        <f t="shared" si="376"/>
        <v/>
      </c>
      <c r="BF55" s="37" t="str">
        <f>IF(Settings!$B$10&gt;0,Settings!$B$10,"")</f>
        <v/>
      </c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23">
        <f t="shared" si="377"/>
        <v>0</v>
      </c>
      <c r="BR55" s="48" t="str">
        <f t="shared" si="378"/>
        <v/>
      </c>
      <c r="BT55" s="37" t="str">
        <f>IF(Settings!$B$10&gt;0,Settings!$B$10,"")</f>
        <v/>
      </c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23">
        <f t="shared" si="379"/>
        <v>0</v>
      </c>
      <c r="CF55" s="48" t="str">
        <f t="shared" si="380"/>
        <v/>
      </c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38"/>
    </row>
    <row r="56" spans="2:114" x14ac:dyDescent="0.3">
      <c r="B56" s="37" t="str">
        <f>IF(Settings!$B$11&gt;0,Settings!$B$11,"")</f>
        <v/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23">
        <f t="shared" si="369"/>
        <v>0</v>
      </c>
      <c r="N56" s="48" t="str">
        <f t="shared" si="370"/>
        <v/>
      </c>
      <c r="P56" s="37" t="str">
        <f>IF(Settings!$B$11&gt;0,Settings!$B$11,"")</f>
        <v/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23">
        <f t="shared" si="371"/>
        <v>0</v>
      </c>
      <c r="AB56" s="48" t="str">
        <f t="shared" si="372"/>
        <v/>
      </c>
      <c r="AD56" s="37" t="str">
        <f>IF(Settings!$B$11&gt;0,Settings!$B$11,"")</f>
        <v/>
      </c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23">
        <f t="shared" si="373"/>
        <v>0</v>
      </c>
      <c r="AP56" s="48" t="str">
        <f t="shared" si="374"/>
        <v/>
      </c>
      <c r="AQ56" s="38"/>
      <c r="AR56" s="37" t="str">
        <f>IF(Settings!$B$11&gt;0,Settings!$B$11,"")</f>
        <v/>
      </c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23">
        <f t="shared" si="375"/>
        <v>0</v>
      </c>
      <c r="BD56" s="48" t="str">
        <f t="shared" si="376"/>
        <v/>
      </c>
      <c r="BF56" s="37" t="str">
        <f>IF(Settings!$B$11&gt;0,Settings!$B$11,"")</f>
        <v/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23">
        <f t="shared" si="377"/>
        <v>0</v>
      </c>
      <c r="BR56" s="48" t="str">
        <f t="shared" si="378"/>
        <v/>
      </c>
      <c r="BT56" s="37" t="str">
        <f>IF(Settings!$B$11&gt;0,Settings!$B$11,"")</f>
        <v/>
      </c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23">
        <f t="shared" si="379"/>
        <v>0</v>
      </c>
      <c r="CF56" s="48" t="str">
        <f t="shared" si="380"/>
        <v/>
      </c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38"/>
    </row>
    <row r="57" spans="2:114" x14ac:dyDescent="0.3">
      <c r="B57" s="37" t="str">
        <f>IF(Settings!$B$12&gt;0,Settings!$B$12,"")</f>
        <v/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23">
        <f t="shared" si="369"/>
        <v>0</v>
      </c>
      <c r="N57" s="48" t="str">
        <f t="shared" si="370"/>
        <v/>
      </c>
      <c r="P57" s="37" t="str">
        <f>IF(Settings!$B$12&gt;0,Settings!$B$12,"")</f>
        <v/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23">
        <f t="shared" si="371"/>
        <v>0</v>
      </c>
      <c r="AB57" s="48" t="str">
        <f t="shared" si="372"/>
        <v/>
      </c>
      <c r="AD57" s="37" t="str">
        <f>IF(Settings!$B$12&gt;0,Settings!$B$12,"")</f>
        <v/>
      </c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23">
        <f t="shared" si="373"/>
        <v>0</v>
      </c>
      <c r="AP57" s="48" t="str">
        <f t="shared" si="374"/>
        <v/>
      </c>
      <c r="AQ57" s="38"/>
      <c r="AR57" s="37" t="str">
        <f>IF(Settings!$B$12&gt;0,Settings!$B$12,"")</f>
        <v/>
      </c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23">
        <f t="shared" si="375"/>
        <v>0</v>
      </c>
      <c r="BD57" s="48" t="str">
        <f t="shared" si="376"/>
        <v/>
      </c>
      <c r="BF57" s="37" t="str">
        <f>IF(Settings!$B$12&gt;0,Settings!$B$12,"")</f>
        <v/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23">
        <f t="shared" si="377"/>
        <v>0</v>
      </c>
      <c r="BR57" s="48" t="str">
        <f t="shared" si="378"/>
        <v/>
      </c>
      <c r="BT57" s="37" t="str">
        <f>IF(Settings!$B$12&gt;0,Settings!$B$12,"")</f>
        <v/>
      </c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23">
        <f t="shared" si="379"/>
        <v>0</v>
      </c>
      <c r="CF57" s="48" t="str">
        <f t="shared" si="380"/>
        <v/>
      </c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38"/>
    </row>
    <row r="58" spans="2:114" x14ac:dyDescent="0.3">
      <c r="B58" s="37" t="str">
        <f>IF(Settings!$B$13&gt;0,Settings!$B$13,"")</f>
        <v/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23">
        <f t="shared" si="369"/>
        <v>0</v>
      </c>
      <c r="N58" s="48" t="str">
        <f t="shared" si="370"/>
        <v/>
      </c>
      <c r="P58" s="37" t="str">
        <f>IF(Settings!$B$13&gt;0,Settings!$B$13,"")</f>
        <v/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23">
        <f t="shared" si="371"/>
        <v>0</v>
      </c>
      <c r="AB58" s="48" t="str">
        <f t="shared" si="372"/>
        <v/>
      </c>
      <c r="AD58" s="37" t="str">
        <f>IF(Settings!$B$13&gt;0,Settings!$B$13,"")</f>
        <v/>
      </c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23">
        <f t="shared" si="373"/>
        <v>0</v>
      </c>
      <c r="AP58" s="48" t="str">
        <f t="shared" si="374"/>
        <v/>
      </c>
      <c r="AQ58" s="38"/>
      <c r="AR58" s="37" t="str">
        <f>IF(Settings!$B$13&gt;0,Settings!$B$13,"")</f>
        <v/>
      </c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23">
        <f t="shared" si="375"/>
        <v>0</v>
      </c>
      <c r="BD58" s="48" t="str">
        <f t="shared" si="376"/>
        <v/>
      </c>
      <c r="BF58" s="37" t="str">
        <f>IF(Settings!$B$13&gt;0,Settings!$B$13,"")</f>
        <v/>
      </c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23">
        <f t="shared" si="377"/>
        <v>0</v>
      </c>
      <c r="BR58" s="48" t="str">
        <f t="shared" si="378"/>
        <v/>
      </c>
      <c r="BT58" s="37" t="str">
        <f>IF(Settings!$B$13&gt;0,Settings!$B$13,"")</f>
        <v/>
      </c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23">
        <f t="shared" si="379"/>
        <v>0</v>
      </c>
      <c r="CF58" s="48" t="str">
        <f t="shared" si="380"/>
        <v/>
      </c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38"/>
    </row>
    <row r="59" spans="2:114" s="42" customFormat="1" x14ac:dyDescent="0.3">
      <c r="B59" s="40" t="s">
        <v>34</v>
      </c>
      <c r="C59" s="41" t="str">
        <f t="shared" ref="C59" si="381">IF(SUM(C49:C58)=0,"",SUM(C49:C58))</f>
        <v/>
      </c>
      <c r="D59" s="41" t="str">
        <f t="shared" ref="D59" si="382">IF(SUM(D49:D58)=0,"",SUM(D49:D58))</f>
        <v/>
      </c>
      <c r="E59" s="41" t="str">
        <f t="shared" ref="E59" si="383">IF(SUM(E49:E58)=0,"",SUM(E49:E58))</f>
        <v/>
      </c>
      <c r="F59" s="41" t="str">
        <f t="shared" ref="F59" si="384">IF(SUM(F49:F58)=0,"",SUM(F49:F58))</f>
        <v/>
      </c>
      <c r="G59" s="41" t="str">
        <f>IF(SUM(G49:G58)=0,"",SUM(G49:G58))</f>
        <v/>
      </c>
      <c r="H59" s="41" t="str">
        <f t="shared" ref="H59" si="385">IF(SUM(H49:H58)=0,"",SUM(H49:H58))</f>
        <v/>
      </c>
      <c r="I59" s="41" t="str">
        <f t="shared" ref="I59" si="386">IF(SUM(I49:I58)=0,"",SUM(I49:I58))</f>
        <v/>
      </c>
      <c r="J59" s="41" t="str">
        <f t="shared" ref="J59" si="387">IF(SUM(J49:J58)=0,"",SUM(J49:J58))</f>
        <v/>
      </c>
      <c r="K59" s="41" t="str">
        <f t="shared" ref="K59" si="388">IF(SUM(K49:K58)=0,"",SUM(K49:K58))</f>
        <v/>
      </c>
      <c r="L59" s="41" t="str">
        <f>IF(SUM(L49:L58)=0,"",SUM(L49:L58))</f>
        <v/>
      </c>
      <c r="M59" s="24" t="str">
        <f>IF(SUM(M49:M58)=0,"",SUM(M49:M58))</f>
        <v/>
      </c>
      <c r="N59" s="49"/>
      <c r="P59" s="40" t="s">
        <v>34</v>
      </c>
      <c r="Q59" s="41" t="str">
        <f t="shared" ref="Q59" si="389">IF(SUM(Q49:Q58)=0,"",SUM(Q49:Q58))</f>
        <v/>
      </c>
      <c r="R59" s="41" t="str">
        <f t="shared" ref="R59" si="390">IF(SUM(R49:R58)=0,"",SUM(R49:R58))</f>
        <v/>
      </c>
      <c r="S59" s="41" t="str">
        <f t="shared" ref="S59" si="391">IF(SUM(S49:S58)=0,"",SUM(S49:S58))</f>
        <v/>
      </c>
      <c r="T59" s="41" t="str">
        <f t="shared" ref="T59" si="392">IF(SUM(T49:T58)=0,"",SUM(T49:T58))</f>
        <v/>
      </c>
      <c r="U59" s="41" t="str">
        <f>IF(SUM(U49:U58)=0,"",SUM(U49:U58))</f>
        <v/>
      </c>
      <c r="V59" s="41" t="str">
        <f t="shared" ref="V59" si="393">IF(SUM(V49:V58)=0,"",SUM(V49:V58))</f>
        <v/>
      </c>
      <c r="W59" s="41" t="str">
        <f t="shared" ref="W59" si="394">IF(SUM(W49:W58)=0,"",SUM(W49:W58))</f>
        <v/>
      </c>
      <c r="X59" s="41" t="str">
        <f t="shared" ref="X59" si="395">IF(SUM(X49:X58)=0,"",SUM(X49:X58))</f>
        <v/>
      </c>
      <c r="Y59" s="41" t="str">
        <f t="shared" ref="Y59" si="396">IF(SUM(Y49:Y58)=0,"",SUM(Y49:Y58))</f>
        <v/>
      </c>
      <c r="Z59" s="41" t="str">
        <f>IF(SUM(Z49:Z58)=0,"",SUM(Z49:Z58))</f>
        <v/>
      </c>
      <c r="AA59" s="24" t="str">
        <f>IF(SUM(AA49:AA58)=0,"",SUM(AA49:AA58))</f>
        <v/>
      </c>
      <c r="AB59" s="49"/>
      <c r="AD59" s="40" t="s">
        <v>34</v>
      </c>
      <c r="AE59" s="24" t="str">
        <f t="shared" ref="AE59" si="397">IF(SUM(AE49:AE58)=0,"",SUM(AE49:AE58))</f>
        <v/>
      </c>
      <c r="AF59" s="24" t="str">
        <f t="shared" ref="AF59" si="398">IF(SUM(AF49:AF58)=0,"",SUM(AF49:AF58))</f>
        <v/>
      </c>
      <c r="AG59" s="24" t="str">
        <f t="shared" ref="AG59" si="399">IF(SUM(AG49:AG58)=0,"",SUM(AG49:AG58))</f>
        <v/>
      </c>
      <c r="AH59" s="24" t="str">
        <f t="shared" ref="AH59" si="400">IF(SUM(AH49:AH58)=0,"",SUM(AH49:AH58))</f>
        <v/>
      </c>
      <c r="AI59" s="24" t="str">
        <f>IF(SUM(AI49:AI58)=0,"",SUM(AI49:AI58))</f>
        <v/>
      </c>
      <c r="AJ59" s="24" t="str">
        <f t="shared" ref="AJ59" si="401">IF(SUM(AJ49:AJ58)=0,"",SUM(AJ49:AJ58))</f>
        <v/>
      </c>
      <c r="AK59" s="24" t="str">
        <f t="shared" ref="AK59" si="402">IF(SUM(AK49:AK58)=0,"",SUM(AK49:AK58))</f>
        <v/>
      </c>
      <c r="AL59" s="24" t="str">
        <f t="shared" ref="AL59" si="403">IF(SUM(AL49:AL58)=0,"",SUM(AL49:AL58))</f>
        <v/>
      </c>
      <c r="AM59" s="24" t="str">
        <f t="shared" ref="AM59" si="404">IF(SUM(AM49:AM58)=0,"",SUM(AM49:AM58))</f>
        <v/>
      </c>
      <c r="AN59" s="24" t="str">
        <f>IF(SUM(AN49:AN58)=0,"",SUM(AN49:AN58))</f>
        <v/>
      </c>
      <c r="AO59" s="24" t="str">
        <f>IF(SUM(AO49:AO58)=0,"",SUM(AO49:AO58))</f>
        <v/>
      </c>
      <c r="AP59" s="49"/>
      <c r="AR59" s="40" t="s">
        <v>34</v>
      </c>
      <c r="AS59" s="24" t="str">
        <f t="shared" ref="AS59" si="405">IF(SUM(AS49:AS58)=0,"",SUM(AS49:AS58))</f>
        <v/>
      </c>
      <c r="AT59" s="24" t="str">
        <f t="shared" ref="AT59" si="406">IF(SUM(AT49:AT58)=0,"",SUM(AT49:AT58))</f>
        <v/>
      </c>
      <c r="AU59" s="24" t="str">
        <f t="shared" ref="AU59" si="407">IF(SUM(AU49:AU58)=0,"",SUM(AU49:AU58))</f>
        <v/>
      </c>
      <c r="AV59" s="24" t="str">
        <f t="shared" ref="AV59" si="408">IF(SUM(AV49:AV58)=0,"",SUM(AV49:AV58))</f>
        <v/>
      </c>
      <c r="AW59" s="24" t="str">
        <f>IF(SUM(AW49:AW58)=0,"",SUM(AW49:AW58))</f>
        <v/>
      </c>
      <c r="AX59" s="24" t="str">
        <f t="shared" ref="AX59" si="409">IF(SUM(AX49:AX58)=0,"",SUM(AX49:AX58))</f>
        <v/>
      </c>
      <c r="AY59" s="24" t="str">
        <f t="shared" ref="AY59" si="410">IF(SUM(AY49:AY58)=0,"",SUM(AY49:AY58))</f>
        <v/>
      </c>
      <c r="AZ59" s="24" t="str">
        <f t="shared" ref="AZ59" si="411">IF(SUM(AZ49:AZ58)=0,"",SUM(AZ49:AZ58))</f>
        <v/>
      </c>
      <c r="BA59" s="24" t="str">
        <f t="shared" ref="BA59" si="412">IF(SUM(BA49:BA58)=0,"",SUM(BA49:BA58))</f>
        <v/>
      </c>
      <c r="BB59" s="24" t="str">
        <f>IF(SUM(BB49:BB58)=0,"",SUM(BB49:BB58))</f>
        <v/>
      </c>
      <c r="BC59" s="24" t="str">
        <f>IF(SUM(BC49:BC58)=0,"",SUM(BC49:BC58))</f>
        <v/>
      </c>
      <c r="BD59" s="49"/>
      <c r="BF59" s="40" t="s">
        <v>34</v>
      </c>
      <c r="BG59" s="24" t="str">
        <f t="shared" ref="BG59" si="413">IF(SUM(BG49:BG58)=0,"",SUM(BG49:BG58))</f>
        <v/>
      </c>
      <c r="BH59" s="24" t="str">
        <f t="shared" ref="BH59" si="414">IF(SUM(BH49:BH58)=0,"",SUM(BH49:BH58))</f>
        <v/>
      </c>
      <c r="BI59" s="24" t="str">
        <f t="shared" ref="BI59" si="415">IF(SUM(BI49:BI58)=0,"",SUM(BI49:BI58))</f>
        <v/>
      </c>
      <c r="BJ59" s="24" t="str">
        <f t="shared" ref="BJ59" si="416">IF(SUM(BJ49:BJ58)=0,"",SUM(BJ49:BJ58))</f>
        <v/>
      </c>
      <c r="BK59" s="24" t="str">
        <f>IF(SUM(BK49:BK58)=0,"",SUM(BK49:BK58))</f>
        <v/>
      </c>
      <c r="BL59" s="24" t="str">
        <f t="shared" ref="BL59" si="417">IF(SUM(BL49:BL58)=0,"",SUM(BL49:BL58))</f>
        <v/>
      </c>
      <c r="BM59" s="24" t="str">
        <f t="shared" ref="BM59" si="418">IF(SUM(BM49:BM58)=0,"",SUM(BM49:BM58))</f>
        <v/>
      </c>
      <c r="BN59" s="24" t="str">
        <f t="shared" ref="BN59" si="419">IF(SUM(BN49:BN58)=0,"",SUM(BN49:BN58))</f>
        <v/>
      </c>
      <c r="BO59" s="24" t="str">
        <f t="shared" ref="BO59" si="420">IF(SUM(BO49:BO58)=0,"",SUM(BO49:BO58))</f>
        <v/>
      </c>
      <c r="BP59" s="24" t="str">
        <f>IF(SUM(BP49:BP58)=0,"",SUM(BP49:BP58))</f>
        <v/>
      </c>
      <c r="BQ59" s="24" t="str">
        <f>IF(SUM(BQ49:BQ58)=0,"",SUM(BQ49:BQ58))</f>
        <v/>
      </c>
      <c r="BR59" s="49"/>
      <c r="BT59" s="40" t="s">
        <v>34</v>
      </c>
      <c r="BU59" s="24" t="str">
        <f t="shared" ref="BU59" si="421">IF(SUM(BU49:BU58)=0,"",SUM(BU49:BU58))</f>
        <v/>
      </c>
      <c r="BV59" s="24" t="str">
        <f t="shared" ref="BV59" si="422">IF(SUM(BV49:BV58)=0,"",SUM(BV49:BV58))</f>
        <v/>
      </c>
      <c r="BW59" s="24" t="str">
        <f t="shared" ref="BW59" si="423">IF(SUM(BW49:BW58)=0,"",SUM(BW49:BW58))</f>
        <v/>
      </c>
      <c r="BX59" s="24" t="str">
        <f t="shared" ref="BX59" si="424">IF(SUM(BX49:BX58)=0,"",SUM(BX49:BX58))</f>
        <v/>
      </c>
      <c r="BY59" s="24" t="str">
        <f>IF(SUM(BY49:BY58)=0,"",SUM(BY49:BY58))</f>
        <v/>
      </c>
      <c r="BZ59" s="24" t="str">
        <f t="shared" ref="BZ59" si="425">IF(SUM(BZ49:BZ58)=0,"",SUM(BZ49:BZ58))</f>
        <v/>
      </c>
      <c r="CA59" s="24" t="str">
        <f t="shared" ref="CA59" si="426">IF(SUM(CA49:CA58)=0,"",SUM(CA49:CA58))</f>
        <v/>
      </c>
      <c r="CB59" s="24" t="str">
        <f t="shared" ref="CB59" si="427">IF(SUM(CB49:CB58)=0,"",SUM(CB49:CB58))</f>
        <v/>
      </c>
      <c r="CC59" s="24" t="str">
        <f t="shared" ref="CC59" si="428">IF(SUM(CC49:CC58)=0,"",SUM(CC49:CC58))</f>
        <v/>
      </c>
      <c r="CD59" s="24" t="str">
        <f>IF(SUM(CD49:CD58)=0,"",SUM(CD49:CD58))</f>
        <v/>
      </c>
      <c r="CE59" s="24" t="str">
        <f>IF(SUM(CE49:CE58)=0,"",SUM(CE49:CE58))</f>
        <v/>
      </c>
      <c r="CF59" s="49"/>
      <c r="CH59" s="44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2"/>
    </row>
    <row r="60" spans="2:114" x14ac:dyDescent="0.3">
      <c r="B60" s="40" t="s">
        <v>46</v>
      </c>
      <c r="C60" s="24" t="str">
        <f t="shared" ref="C60" si="429">IF(C59="","",AVERAGE(C49:C58))</f>
        <v/>
      </c>
      <c r="D60" s="24" t="str">
        <f t="shared" ref="D60" si="430">IF(D59="","",AVERAGE(D49:D58))</f>
        <v/>
      </c>
      <c r="E60" s="24" t="str">
        <f t="shared" ref="E60" si="431">IF(E59="","",AVERAGE(E49:E58))</f>
        <v/>
      </c>
      <c r="F60" s="24" t="str">
        <f t="shared" ref="F60" si="432">IF(F59="","",AVERAGE(F49:F58))</f>
        <v/>
      </c>
      <c r="G60" s="24" t="str">
        <f>IF(G59="","",AVERAGE(G49:G58))</f>
        <v/>
      </c>
      <c r="H60" s="24" t="str">
        <f t="shared" ref="H60" si="433">IF(H59="","",AVERAGE(H49:H58))</f>
        <v/>
      </c>
      <c r="I60" s="24" t="str">
        <f t="shared" ref="I60" si="434">IF(I59="","",AVERAGE(I49:I58))</f>
        <v/>
      </c>
      <c r="J60" s="24" t="str">
        <f t="shared" ref="J60" si="435">IF(J59="","",AVERAGE(J49:J58))</f>
        <v/>
      </c>
      <c r="K60" s="24" t="str">
        <f t="shared" ref="K60" si="436">IF(K59="","",AVERAGE(K49:K58))</f>
        <v/>
      </c>
      <c r="L60" s="24" t="str">
        <f t="shared" ref="L60" si="437">IF(L59="","",AVERAGE(L49:L58))</f>
        <v/>
      </c>
      <c r="M60" s="24">
        <f>IF(ISERROR(AVERAGE(M49:M58)),"",AVERAGE(M49:M58))</f>
        <v>0</v>
      </c>
      <c r="N60" s="49"/>
      <c r="O60" s="42"/>
      <c r="P60" s="40" t="s">
        <v>46</v>
      </c>
      <c r="Q60" s="24" t="str">
        <f t="shared" ref="Q60" si="438">IF(Q59="","",AVERAGE(Q49:Q58))</f>
        <v/>
      </c>
      <c r="R60" s="24" t="str">
        <f t="shared" ref="R60" si="439">IF(R59="","",AVERAGE(R49:R58))</f>
        <v/>
      </c>
      <c r="S60" s="24" t="str">
        <f t="shared" ref="S60" si="440">IF(S59="","",AVERAGE(S49:S58))</f>
        <v/>
      </c>
      <c r="T60" s="24" t="str">
        <f t="shared" ref="T60" si="441">IF(T59="","",AVERAGE(T49:T58))</f>
        <v/>
      </c>
      <c r="U60" s="24" t="str">
        <f>IF(U59="","",AVERAGE(U49:U58))</f>
        <v/>
      </c>
      <c r="V60" s="24" t="str">
        <f t="shared" ref="V60" si="442">IF(V59="","",AVERAGE(V49:V58))</f>
        <v/>
      </c>
      <c r="W60" s="24" t="str">
        <f t="shared" ref="W60" si="443">IF(W59="","",AVERAGE(W49:W58))</f>
        <v/>
      </c>
      <c r="X60" s="24" t="str">
        <f t="shared" ref="X60" si="444">IF(X59="","",AVERAGE(X49:X58))</f>
        <v/>
      </c>
      <c r="Y60" s="24" t="str">
        <f t="shared" ref="Y60" si="445">IF(Y59="","",AVERAGE(Y49:Y58))</f>
        <v/>
      </c>
      <c r="Z60" s="24" t="str">
        <f t="shared" ref="Z60" si="446">IF(Z59="","",AVERAGE(Z49:Z58))</f>
        <v/>
      </c>
      <c r="AA60" s="24">
        <f>IF(ISERROR(AVERAGE(AA49:AA58)),"",AVERAGE(AA49:AA58))</f>
        <v>0</v>
      </c>
      <c r="AB60" s="49"/>
      <c r="AC60" s="42"/>
      <c r="AD60" s="40" t="s">
        <v>46</v>
      </c>
      <c r="AE60" s="24" t="str">
        <f t="shared" ref="AE60" si="447">IF(AE59="","",AVERAGE(AE49:AE58))</f>
        <v/>
      </c>
      <c r="AF60" s="24" t="str">
        <f t="shared" ref="AF60" si="448">IF(AF59="","",AVERAGE(AF49:AF58))</f>
        <v/>
      </c>
      <c r="AG60" s="24" t="str">
        <f t="shared" ref="AG60" si="449">IF(AG59="","",AVERAGE(AG49:AG58))</f>
        <v/>
      </c>
      <c r="AH60" s="24" t="str">
        <f t="shared" ref="AH60" si="450">IF(AH59="","",AVERAGE(AH49:AH58))</f>
        <v/>
      </c>
      <c r="AI60" s="24" t="str">
        <f>IF(AI59="","",AVERAGE(AI49:AI58))</f>
        <v/>
      </c>
      <c r="AJ60" s="24" t="str">
        <f t="shared" ref="AJ60" si="451">IF(AJ59="","",AVERAGE(AJ49:AJ58))</f>
        <v/>
      </c>
      <c r="AK60" s="24" t="str">
        <f t="shared" ref="AK60" si="452">IF(AK59="","",AVERAGE(AK49:AK58))</f>
        <v/>
      </c>
      <c r="AL60" s="24" t="str">
        <f t="shared" ref="AL60" si="453">IF(AL59="","",AVERAGE(AL49:AL58))</f>
        <v/>
      </c>
      <c r="AM60" s="24" t="str">
        <f t="shared" ref="AM60" si="454">IF(AM59="","",AVERAGE(AM49:AM58))</f>
        <v/>
      </c>
      <c r="AN60" s="24" t="str">
        <f t="shared" ref="AN60" si="455">IF(AN59="","",AVERAGE(AN49:AN58))</f>
        <v/>
      </c>
      <c r="AO60" s="24">
        <f>IF(ISERROR(AVERAGE(AO49:AO58)),"",AVERAGE(AO49:AO58))</f>
        <v>0</v>
      </c>
      <c r="AP60" s="49"/>
      <c r="AQ60" s="42"/>
      <c r="AR60" s="40" t="s">
        <v>46</v>
      </c>
      <c r="AS60" s="24" t="str">
        <f t="shared" ref="AS60" si="456">IF(AS59="","",AVERAGE(AS49:AS58))</f>
        <v/>
      </c>
      <c r="AT60" s="24" t="str">
        <f t="shared" ref="AT60" si="457">IF(AT59="","",AVERAGE(AT49:AT58))</f>
        <v/>
      </c>
      <c r="AU60" s="24" t="str">
        <f t="shared" ref="AU60" si="458">IF(AU59="","",AVERAGE(AU49:AU58))</f>
        <v/>
      </c>
      <c r="AV60" s="24" t="str">
        <f t="shared" ref="AV60" si="459">IF(AV59="","",AVERAGE(AV49:AV58))</f>
        <v/>
      </c>
      <c r="AW60" s="24" t="str">
        <f>IF(AW59="","",AVERAGE(AW49:AW58))</f>
        <v/>
      </c>
      <c r="AX60" s="24" t="str">
        <f t="shared" ref="AX60" si="460">IF(AX59="","",AVERAGE(AX49:AX58))</f>
        <v/>
      </c>
      <c r="AY60" s="24" t="str">
        <f t="shared" ref="AY60" si="461">IF(AY59="","",AVERAGE(AY49:AY58))</f>
        <v/>
      </c>
      <c r="AZ60" s="24" t="str">
        <f t="shared" ref="AZ60" si="462">IF(AZ59="","",AVERAGE(AZ49:AZ58))</f>
        <v/>
      </c>
      <c r="BA60" s="24" t="str">
        <f t="shared" ref="BA60" si="463">IF(BA59="","",AVERAGE(BA49:BA58))</f>
        <v/>
      </c>
      <c r="BB60" s="24" t="str">
        <f t="shared" ref="BB60" si="464">IF(BB59="","",AVERAGE(BB49:BB58))</f>
        <v/>
      </c>
      <c r="BC60" s="24">
        <f>IF(ISERROR(AVERAGE(BC49:BC58)),"",AVERAGE(BC49:BC58))</f>
        <v>0</v>
      </c>
      <c r="BD60" s="49"/>
      <c r="BE60" s="42"/>
      <c r="BF60" s="40" t="s">
        <v>46</v>
      </c>
      <c r="BG60" s="24" t="str">
        <f t="shared" ref="BG60" si="465">IF(BG59="","",AVERAGE(BG49:BG58))</f>
        <v/>
      </c>
      <c r="BH60" s="24" t="str">
        <f t="shared" ref="BH60" si="466">IF(BH59="","",AVERAGE(BH49:BH58))</f>
        <v/>
      </c>
      <c r="BI60" s="24" t="str">
        <f t="shared" ref="BI60" si="467">IF(BI59="","",AVERAGE(BI49:BI58))</f>
        <v/>
      </c>
      <c r="BJ60" s="24" t="str">
        <f t="shared" ref="BJ60" si="468">IF(BJ59="","",AVERAGE(BJ49:BJ58))</f>
        <v/>
      </c>
      <c r="BK60" s="24" t="str">
        <f>IF(BK59="","",AVERAGE(BK49:BK58))</f>
        <v/>
      </c>
      <c r="BL60" s="24" t="str">
        <f t="shared" ref="BL60" si="469">IF(BL59="","",AVERAGE(BL49:BL58))</f>
        <v/>
      </c>
      <c r="BM60" s="24" t="str">
        <f t="shared" ref="BM60" si="470">IF(BM59="","",AVERAGE(BM49:BM58))</f>
        <v/>
      </c>
      <c r="BN60" s="24" t="str">
        <f t="shared" ref="BN60" si="471">IF(BN59="","",AVERAGE(BN49:BN58))</f>
        <v/>
      </c>
      <c r="BO60" s="24" t="str">
        <f t="shared" ref="BO60" si="472">IF(BO59="","",AVERAGE(BO49:BO58))</f>
        <v/>
      </c>
      <c r="BP60" s="24" t="str">
        <f t="shared" ref="BP60" si="473">IF(BP59="","",AVERAGE(BP49:BP58))</f>
        <v/>
      </c>
      <c r="BQ60" s="24">
        <f>IF(ISERROR(AVERAGE(BQ49:BQ58)),"",AVERAGE(BQ49:BQ58))</f>
        <v>0</v>
      </c>
      <c r="BR60" s="49"/>
      <c r="BS60" s="42"/>
      <c r="BT60" s="40" t="s">
        <v>46</v>
      </c>
      <c r="BU60" s="24" t="str">
        <f t="shared" ref="BU60" si="474">IF(BU59="","",AVERAGE(BU49:BU58))</f>
        <v/>
      </c>
      <c r="BV60" s="24" t="str">
        <f t="shared" ref="BV60" si="475">IF(BV59="","",AVERAGE(BV49:BV58))</f>
        <v/>
      </c>
      <c r="BW60" s="24" t="str">
        <f t="shared" ref="BW60" si="476">IF(BW59="","",AVERAGE(BW49:BW58))</f>
        <v/>
      </c>
      <c r="BX60" s="24" t="str">
        <f t="shared" ref="BX60" si="477">IF(BX59="","",AVERAGE(BX49:BX58))</f>
        <v/>
      </c>
      <c r="BY60" s="24" t="str">
        <f>IF(BY59="","",AVERAGE(BY49:BY58))</f>
        <v/>
      </c>
      <c r="BZ60" s="24" t="str">
        <f t="shared" ref="BZ60" si="478">IF(BZ59="","",AVERAGE(BZ49:BZ58))</f>
        <v/>
      </c>
      <c r="CA60" s="24" t="str">
        <f t="shared" ref="CA60" si="479">IF(CA59="","",AVERAGE(CA49:CA58))</f>
        <v/>
      </c>
      <c r="CB60" s="24" t="str">
        <f t="shared" ref="CB60" si="480">IF(CB59="","",AVERAGE(CB49:CB58))</f>
        <v/>
      </c>
      <c r="CC60" s="24" t="str">
        <f t="shared" ref="CC60" si="481">IF(CC59="","",AVERAGE(CC49:CC58))</f>
        <v/>
      </c>
      <c r="CD60" s="24" t="str">
        <f t="shared" ref="CD60" si="482">IF(CD59="","",AVERAGE(CD49:CD58))</f>
        <v/>
      </c>
      <c r="CE60" s="24">
        <f>IF(ISERROR(AVERAGE(CE49:CE58)),"",AVERAGE(CE49:CE58))</f>
        <v>0</v>
      </c>
      <c r="CF60" s="49"/>
      <c r="CG60" s="42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5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</row>
    <row r="61" spans="2:114" x14ac:dyDescent="0.3"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</row>
    <row r="62" spans="2:114" x14ac:dyDescent="0.3">
      <c r="CT62" s="45"/>
    </row>
    <row r="63" spans="2:114" x14ac:dyDescent="0.3">
      <c r="CT63" s="45"/>
    </row>
    <row r="64" spans="2:114" x14ac:dyDescent="0.3">
      <c r="CT64" s="45"/>
    </row>
    <row r="65" spans="98:98" x14ac:dyDescent="0.3">
      <c r="CT65" s="45"/>
    </row>
    <row r="66" spans="98:98" x14ac:dyDescent="0.3">
      <c r="CT66" s="45"/>
    </row>
    <row r="67" spans="98:98" x14ac:dyDescent="0.3">
      <c r="CT67" s="45"/>
    </row>
    <row r="68" spans="98:98" x14ac:dyDescent="0.3">
      <c r="CT68" s="45"/>
    </row>
    <row r="69" spans="98:98" x14ac:dyDescent="0.3">
      <c r="CT69" s="45"/>
    </row>
    <row r="70" spans="98:98" x14ac:dyDescent="0.3">
      <c r="CT70" s="45"/>
    </row>
    <row r="71" spans="98:98" x14ac:dyDescent="0.3">
      <c r="CT71" s="45"/>
    </row>
    <row r="72" spans="98:98" x14ac:dyDescent="0.3">
      <c r="CT72" s="45"/>
    </row>
    <row r="73" spans="98:98" x14ac:dyDescent="0.3">
      <c r="CT73" s="45"/>
    </row>
    <row r="74" spans="98:98" x14ac:dyDescent="0.3">
      <c r="CT74" s="45"/>
    </row>
    <row r="75" spans="98:98" x14ac:dyDescent="0.3">
      <c r="CT75" s="45"/>
    </row>
    <row r="76" spans="98:98" x14ac:dyDescent="0.3">
      <c r="CT76" s="45"/>
    </row>
    <row r="77" spans="98:98" x14ac:dyDescent="0.3">
      <c r="CT77" s="45"/>
    </row>
    <row r="78" spans="98:98" x14ac:dyDescent="0.3">
      <c r="CT78" s="45"/>
    </row>
    <row r="79" spans="98:98" x14ac:dyDescent="0.3">
      <c r="CT79" s="45"/>
    </row>
    <row r="80" spans="98:98" x14ac:dyDescent="0.3">
      <c r="CT80" s="45"/>
    </row>
    <row r="81" spans="72:98" x14ac:dyDescent="0.3">
      <c r="CT81" s="45"/>
    </row>
    <row r="82" spans="72:98" x14ac:dyDescent="0.3">
      <c r="CT82" s="45"/>
    </row>
    <row r="83" spans="72:98" x14ac:dyDescent="0.3">
      <c r="CT83" s="45"/>
    </row>
    <row r="84" spans="72:98" x14ac:dyDescent="0.3">
      <c r="BT84" s="25"/>
      <c r="BU84" s="26"/>
      <c r="BV84" s="27"/>
      <c r="BW84" s="27"/>
      <c r="BX84" s="27"/>
      <c r="BY84" s="27"/>
      <c r="BZ84" s="27"/>
      <c r="CA84" s="27"/>
      <c r="CB84" s="27"/>
      <c r="CC84" s="27"/>
      <c r="CD84" s="27"/>
      <c r="CT84" s="45"/>
    </row>
    <row r="85" spans="72:98" x14ac:dyDescent="0.3">
      <c r="BT85" s="25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T85" s="45"/>
    </row>
    <row r="86" spans="72:98" x14ac:dyDescent="0.3"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T86" s="45"/>
    </row>
    <row r="87" spans="72:98" x14ac:dyDescent="0.3"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T87" s="45"/>
    </row>
    <row r="88" spans="72:98" x14ac:dyDescent="0.3"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T88" s="45"/>
    </row>
    <row r="89" spans="72:98" x14ac:dyDescent="0.3"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T89" s="45"/>
    </row>
    <row r="90" spans="72:98" x14ac:dyDescent="0.3"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T90" s="45"/>
    </row>
    <row r="91" spans="72:98" x14ac:dyDescent="0.3"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T91" s="45"/>
    </row>
    <row r="92" spans="72:98" x14ac:dyDescent="0.3"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T92" s="45"/>
    </row>
    <row r="93" spans="72:98" x14ac:dyDescent="0.3"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T93" s="45"/>
    </row>
    <row r="94" spans="72:98" x14ac:dyDescent="0.3"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T94" s="45"/>
    </row>
    <row r="95" spans="72:98" x14ac:dyDescent="0.3"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T95" s="45"/>
    </row>
    <row r="96" spans="72:98" x14ac:dyDescent="0.3"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T96" s="45"/>
    </row>
    <row r="97" spans="72:98" x14ac:dyDescent="0.3">
      <c r="BT97" s="25"/>
      <c r="BU97" s="26"/>
      <c r="BV97" s="27"/>
      <c r="BW97" s="27"/>
      <c r="BX97" s="27"/>
      <c r="BY97" s="27"/>
      <c r="BZ97" s="27"/>
      <c r="CA97" s="27"/>
      <c r="CB97" s="27"/>
      <c r="CC97" s="27"/>
      <c r="CD97" s="27"/>
      <c r="CT97" s="45"/>
    </row>
    <row r="98" spans="72:98" x14ac:dyDescent="0.3">
      <c r="BT98" s="25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T98" s="45"/>
    </row>
    <row r="99" spans="72:98" x14ac:dyDescent="0.3"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T99" s="45"/>
    </row>
    <row r="100" spans="72:98" x14ac:dyDescent="0.3"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T100" s="45"/>
    </row>
    <row r="101" spans="72:98" x14ac:dyDescent="0.3">
      <c r="CT101" s="45"/>
    </row>
    <row r="102" spans="72:98" x14ac:dyDescent="0.3">
      <c r="CT102" s="45"/>
    </row>
    <row r="103" spans="72:98" x14ac:dyDescent="0.3">
      <c r="CT103" s="45"/>
    </row>
    <row r="104" spans="72:98" x14ac:dyDescent="0.3">
      <c r="CT104" s="45"/>
    </row>
    <row r="105" spans="72:98" x14ac:dyDescent="0.3">
      <c r="CT105" s="45"/>
    </row>
    <row r="106" spans="72:98" x14ac:dyDescent="0.3">
      <c r="CT106" s="45"/>
    </row>
    <row r="107" spans="72:98" x14ac:dyDescent="0.3">
      <c r="CT107" s="45"/>
    </row>
    <row r="108" spans="72:98" x14ac:dyDescent="0.3">
      <c r="CT108" s="45"/>
    </row>
    <row r="109" spans="72:98" x14ac:dyDescent="0.3">
      <c r="CT109" s="45"/>
    </row>
    <row r="110" spans="72:98" x14ac:dyDescent="0.3">
      <c r="CT110" s="45"/>
    </row>
    <row r="111" spans="72:98" x14ac:dyDescent="0.3">
      <c r="CT111" s="45"/>
    </row>
    <row r="112" spans="72:98" x14ac:dyDescent="0.3">
      <c r="CT112" s="45"/>
    </row>
    <row r="113" spans="98:98" x14ac:dyDescent="0.3">
      <c r="CT113" s="45"/>
    </row>
    <row r="114" spans="98:98" x14ac:dyDescent="0.3">
      <c r="CT114" s="45"/>
    </row>
    <row r="115" spans="98:98" x14ac:dyDescent="0.3">
      <c r="CT115" s="45"/>
    </row>
    <row r="116" spans="98:98" x14ac:dyDescent="0.3">
      <c r="CT116" s="45"/>
    </row>
    <row r="117" spans="98:98" x14ac:dyDescent="0.3">
      <c r="CT117" s="45"/>
    </row>
    <row r="118" spans="98:98" x14ac:dyDescent="0.3">
      <c r="CT118" s="45"/>
    </row>
    <row r="119" spans="98:98" x14ac:dyDescent="0.3">
      <c r="CT119" s="45"/>
    </row>
    <row r="120" spans="98:98" x14ac:dyDescent="0.3">
      <c r="CT120" s="45"/>
    </row>
    <row r="121" spans="98:98" x14ac:dyDescent="0.3">
      <c r="CT121" s="45"/>
    </row>
    <row r="122" spans="98:98" x14ac:dyDescent="0.3">
      <c r="CT122" s="45"/>
    </row>
    <row r="123" spans="98:98" x14ac:dyDescent="0.3">
      <c r="CT123" s="45"/>
    </row>
    <row r="124" spans="98:98" x14ac:dyDescent="0.3">
      <c r="CT124" s="45"/>
    </row>
    <row r="125" spans="98:98" x14ac:dyDescent="0.3">
      <c r="CT125" s="45"/>
    </row>
    <row r="126" spans="98:98" x14ac:dyDescent="0.3">
      <c r="CT126" s="45"/>
    </row>
    <row r="127" spans="98:98" x14ac:dyDescent="0.3">
      <c r="CT127" s="45"/>
    </row>
    <row r="128" spans="98:98" x14ac:dyDescent="0.3">
      <c r="CT128" s="45"/>
    </row>
    <row r="129" spans="98:98" x14ac:dyDescent="0.3">
      <c r="CT129" s="45"/>
    </row>
    <row r="130" spans="98:98" x14ac:dyDescent="0.3">
      <c r="CT130" s="45"/>
    </row>
    <row r="131" spans="98:98" x14ac:dyDescent="0.3">
      <c r="CT131" s="45"/>
    </row>
    <row r="132" spans="98:98" x14ac:dyDescent="0.3">
      <c r="CT132" s="45"/>
    </row>
    <row r="133" spans="98:98" x14ac:dyDescent="0.3">
      <c r="CT133" s="45"/>
    </row>
    <row r="134" spans="98:98" x14ac:dyDescent="0.3">
      <c r="CT134" s="45"/>
    </row>
    <row r="135" spans="98:98" x14ac:dyDescent="0.3">
      <c r="CT135" s="45"/>
    </row>
    <row r="136" spans="98:98" x14ac:dyDescent="0.3">
      <c r="CT136" s="45"/>
    </row>
    <row r="137" spans="98:98" x14ac:dyDescent="0.3">
      <c r="CT137" s="45"/>
    </row>
    <row r="138" spans="98:98" x14ac:dyDescent="0.3">
      <c r="CT138" s="45"/>
    </row>
    <row r="139" spans="98:98" x14ac:dyDescent="0.3">
      <c r="CT139" s="45"/>
    </row>
    <row r="140" spans="98:98" x14ac:dyDescent="0.3">
      <c r="CT140" s="45"/>
    </row>
    <row r="141" spans="98:98" x14ac:dyDescent="0.3">
      <c r="CT141" s="45"/>
    </row>
    <row r="142" spans="98:98" x14ac:dyDescent="0.3">
      <c r="CT142" s="45"/>
    </row>
    <row r="143" spans="98:98" x14ac:dyDescent="0.3">
      <c r="CT143" s="45"/>
    </row>
    <row r="144" spans="98:98" x14ac:dyDescent="0.3">
      <c r="CT144" s="45"/>
    </row>
    <row r="145" spans="59:98" x14ac:dyDescent="0.3">
      <c r="CT145" s="45"/>
    </row>
    <row r="146" spans="59:98" x14ac:dyDescent="0.3">
      <c r="CT146" s="45"/>
    </row>
    <row r="147" spans="59:98" x14ac:dyDescent="0.3">
      <c r="CT147" s="45"/>
    </row>
    <row r="148" spans="59:98" x14ac:dyDescent="0.3">
      <c r="CT148" s="45"/>
    </row>
    <row r="149" spans="59:98" x14ac:dyDescent="0.3">
      <c r="CT149" s="45"/>
    </row>
    <row r="150" spans="59:98" x14ac:dyDescent="0.3">
      <c r="CT150" s="45"/>
    </row>
    <row r="151" spans="59:98" x14ac:dyDescent="0.3">
      <c r="CT151" s="45"/>
    </row>
    <row r="152" spans="59:98" x14ac:dyDescent="0.3">
      <c r="CT152" s="45"/>
    </row>
    <row r="153" spans="59:98" x14ac:dyDescent="0.3"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CT153" s="45"/>
    </row>
    <row r="154" spans="59:98" x14ac:dyDescent="0.3"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CT154" s="45"/>
    </row>
    <row r="155" spans="59:98" x14ac:dyDescent="0.3"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CT155" s="45"/>
    </row>
    <row r="156" spans="59:98" x14ac:dyDescent="0.3"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CT156" s="45"/>
    </row>
    <row r="157" spans="59:98" x14ac:dyDescent="0.3"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CT157" s="45"/>
    </row>
    <row r="158" spans="59:98" x14ac:dyDescent="0.3"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CT158" s="45"/>
    </row>
    <row r="159" spans="59:98" x14ac:dyDescent="0.3"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CT159" s="45"/>
    </row>
    <row r="160" spans="59:98" x14ac:dyDescent="0.3"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CT160" s="45"/>
    </row>
    <row r="161" spans="58:98" x14ac:dyDescent="0.3"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CT161" s="45"/>
    </row>
    <row r="162" spans="58:98" x14ac:dyDescent="0.3">
      <c r="BF162" s="25"/>
      <c r="BG162" s="26"/>
      <c r="BH162" s="27"/>
      <c r="BI162" s="27"/>
      <c r="BJ162" s="27"/>
      <c r="BK162" s="27"/>
      <c r="BL162" s="27"/>
      <c r="BM162" s="27"/>
      <c r="BN162" s="27"/>
      <c r="BO162" s="27"/>
      <c r="BP162" s="27"/>
      <c r="CT162" s="45"/>
    </row>
    <row r="163" spans="58:98" x14ac:dyDescent="0.3">
      <c r="BF163" s="25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CT163" s="45"/>
    </row>
    <row r="164" spans="58:98" x14ac:dyDescent="0.3"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CT164" s="45"/>
    </row>
    <row r="165" spans="58:98" x14ac:dyDescent="0.3"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CT165" s="45"/>
    </row>
    <row r="166" spans="58:98" x14ac:dyDescent="0.3"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CT166" s="45"/>
    </row>
    <row r="167" spans="58:98" x14ac:dyDescent="0.3"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CT167" s="45"/>
    </row>
    <row r="168" spans="58:98" x14ac:dyDescent="0.3"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CT168" s="45"/>
    </row>
    <row r="169" spans="58:98" x14ac:dyDescent="0.3"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CT169" s="45"/>
    </row>
    <row r="170" spans="58:98" x14ac:dyDescent="0.3"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CT170" s="45"/>
    </row>
    <row r="171" spans="58:98" x14ac:dyDescent="0.3"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CT171" s="45"/>
    </row>
    <row r="172" spans="58:98" x14ac:dyDescent="0.3"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CT172" s="45"/>
    </row>
    <row r="173" spans="58:98" x14ac:dyDescent="0.3"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CT173" s="45"/>
    </row>
    <row r="174" spans="58:98" x14ac:dyDescent="0.3"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CT174" s="45"/>
    </row>
    <row r="175" spans="58:98" x14ac:dyDescent="0.3">
      <c r="BF175" s="25"/>
      <c r="BG175" s="26"/>
      <c r="BH175" s="27"/>
      <c r="BI175" s="27"/>
      <c r="BJ175" s="27"/>
      <c r="BK175" s="27"/>
      <c r="BL175" s="27"/>
      <c r="BM175" s="27"/>
      <c r="BN175" s="27"/>
      <c r="BO175" s="27"/>
      <c r="BP175" s="27"/>
      <c r="CT175" s="45"/>
    </row>
    <row r="176" spans="58:98" x14ac:dyDescent="0.3">
      <c r="BF176" s="25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CT176" s="45"/>
    </row>
    <row r="177" spans="58:98" x14ac:dyDescent="0.3"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CT177" s="45"/>
    </row>
    <row r="178" spans="58:98" x14ac:dyDescent="0.3"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CT178" s="45"/>
    </row>
    <row r="179" spans="58:98" x14ac:dyDescent="0.3"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CT179" s="45"/>
    </row>
    <row r="180" spans="58:98" x14ac:dyDescent="0.3"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CT180" s="45"/>
    </row>
    <row r="181" spans="58:98" x14ac:dyDescent="0.3"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CT181" s="45"/>
    </row>
    <row r="182" spans="58:98" x14ac:dyDescent="0.3"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CT182" s="45"/>
    </row>
    <row r="183" spans="58:98" x14ac:dyDescent="0.3"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CT183" s="45"/>
    </row>
    <row r="184" spans="58:98" x14ac:dyDescent="0.3"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CT184" s="45"/>
    </row>
    <row r="185" spans="58:98" x14ac:dyDescent="0.3"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CT185" s="45"/>
    </row>
    <row r="186" spans="58:98" x14ac:dyDescent="0.3"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CT186" s="45"/>
    </row>
    <row r="187" spans="58:98" x14ac:dyDescent="0.3"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CT187" s="45"/>
    </row>
    <row r="188" spans="58:98" x14ac:dyDescent="0.3">
      <c r="BF188" s="25"/>
      <c r="BG188" s="26"/>
      <c r="BH188" s="27"/>
      <c r="BI188" s="27"/>
      <c r="BJ188" s="27"/>
      <c r="BK188" s="27"/>
      <c r="BL188" s="27"/>
      <c r="BM188" s="27"/>
      <c r="BN188" s="27"/>
      <c r="BO188" s="27"/>
      <c r="BP188" s="27"/>
      <c r="CT188" s="45"/>
    </row>
    <row r="189" spans="58:98" x14ac:dyDescent="0.3">
      <c r="BF189" s="25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CT189" s="45"/>
    </row>
    <row r="190" spans="58:98" x14ac:dyDescent="0.3"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CT190" s="45"/>
    </row>
    <row r="191" spans="58:98" x14ac:dyDescent="0.3"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CT191" s="45"/>
    </row>
    <row r="192" spans="58:98" x14ac:dyDescent="0.3"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CT192" s="45"/>
    </row>
    <row r="193" spans="58:98" x14ac:dyDescent="0.3"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CT193" s="45"/>
    </row>
    <row r="194" spans="58:98" x14ac:dyDescent="0.3"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CT194" s="45"/>
    </row>
    <row r="195" spans="58:98" x14ac:dyDescent="0.3"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CT195" s="45"/>
    </row>
    <row r="196" spans="58:98" x14ac:dyDescent="0.3"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CT196" s="45"/>
    </row>
    <row r="197" spans="58:98" x14ac:dyDescent="0.3"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CT197" s="45"/>
    </row>
    <row r="198" spans="58:98" x14ac:dyDescent="0.3"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CT198" s="45"/>
    </row>
    <row r="199" spans="58:98" x14ac:dyDescent="0.3"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CT199" s="45"/>
    </row>
    <row r="200" spans="58:98" x14ac:dyDescent="0.3"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CT200" s="45"/>
    </row>
    <row r="201" spans="58:98" x14ac:dyDescent="0.3">
      <c r="BF201" s="25"/>
      <c r="BG201" s="26"/>
      <c r="BH201" s="27"/>
      <c r="BI201" s="27"/>
      <c r="BJ201" s="27"/>
      <c r="BK201" s="27"/>
      <c r="BL201" s="27"/>
      <c r="BM201" s="27"/>
      <c r="BN201" s="27"/>
      <c r="BO201" s="27"/>
      <c r="BP201" s="27"/>
      <c r="CT201" s="45"/>
    </row>
    <row r="202" spans="58:98" x14ac:dyDescent="0.3">
      <c r="BF202" s="25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CT202" s="45"/>
    </row>
    <row r="203" spans="58:98" x14ac:dyDescent="0.3"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CT203" s="45"/>
    </row>
    <row r="204" spans="58:98" x14ac:dyDescent="0.3"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CT204" s="45"/>
    </row>
    <row r="205" spans="58:98" x14ac:dyDescent="0.3"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CT205" s="45"/>
    </row>
    <row r="206" spans="58:98" x14ac:dyDescent="0.3"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CT206" s="45"/>
    </row>
    <row r="207" spans="58:98" x14ac:dyDescent="0.3"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CT207" s="45"/>
    </row>
    <row r="208" spans="58:98" x14ac:dyDescent="0.3"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CT208" s="45"/>
    </row>
    <row r="209" spans="59:98" x14ac:dyDescent="0.3"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CT209" s="45"/>
    </row>
    <row r="210" spans="59:98" x14ac:dyDescent="0.3"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CT210" s="45"/>
    </row>
    <row r="211" spans="59:98" x14ac:dyDescent="0.3">
      <c r="CT211" s="45"/>
    </row>
    <row r="212" spans="59:98" x14ac:dyDescent="0.3">
      <c r="CT212" s="45"/>
    </row>
    <row r="213" spans="59:98" x14ac:dyDescent="0.3">
      <c r="CT213" s="45"/>
    </row>
    <row r="214" spans="59:98" x14ac:dyDescent="0.3">
      <c r="CT214" s="45"/>
    </row>
    <row r="215" spans="59:98" x14ac:dyDescent="0.3">
      <c r="CT215" s="45"/>
    </row>
    <row r="216" spans="59:98" x14ac:dyDescent="0.3">
      <c r="CT216" s="45"/>
    </row>
    <row r="217" spans="59:98" x14ac:dyDescent="0.3">
      <c r="CT217" s="45"/>
    </row>
    <row r="218" spans="59:98" x14ac:dyDescent="0.3">
      <c r="CT218" s="45"/>
    </row>
    <row r="219" spans="59:98" x14ac:dyDescent="0.3">
      <c r="CT219" s="45"/>
    </row>
    <row r="220" spans="59:98" x14ac:dyDescent="0.3">
      <c r="CT220" s="45"/>
    </row>
    <row r="221" spans="59:98" x14ac:dyDescent="0.3">
      <c r="CT221" s="45"/>
    </row>
    <row r="222" spans="59:98" x14ac:dyDescent="0.3">
      <c r="CT222" s="45"/>
    </row>
    <row r="223" spans="59:98" x14ac:dyDescent="0.3">
      <c r="CT223" s="45"/>
    </row>
    <row r="224" spans="59:98" x14ac:dyDescent="0.3">
      <c r="CT224" s="45"/>
    </row>
    <row r="225" spans="98:98" x14ac:dyDescent="0.3">
      <c r="CT225" s="45"/>
    </row>
    <row r="226" spans="98:98" x14ac:dyDescent="0.3">
      <c r="CT226" s="45"/>
    </row>
    <row r="227" spans="98:98" x14ac:dyDescent="0.3">
      <c r="CT227" s="45"/>
    </row>
    <row r="228" spans="98:98" x14ac:dyDescent="0.3">
      <c r="CT228" s="45"/>
    </row>
    <row r="229" spans="98:98" x14ac:dyDescent="0.3">
      <c r="CT229" s="45"/>
    </row>
    <row r="230" spans="98:98" x14ac:dyDescent="0.3">
      <c r="CT230" s="45"/>
    </row>
    <row r="231" spans="98:98" x14ac:dyDescent="0.3">
      <c r="CT231" s="45"/>
    </row>
    <row r="232" spans="98:98" x14ac:dyDescent="0.3">
      <c r="CT232" s="45"/>
    </row>
    <row r="233" spans="98:98" x14ac:dyDescent="0.3">
      <c r="CT233" s="45"/>
    </row>
    <row r="234" spans="98:98" x14ac:dyDescent="0.3">
      <c r="CT234" s="45"/>
    </row>
    <row r="235" spans="98:98" x14ac:dyDescent="0.3">
      <c r="CT235" s="45"/>
    </row>
    <row r="236" spans="98:98" x14ac:dyDescent="0.3">
      <c r="CT236" s="45"/>
    </row>
    <row r="237" spans="98:98" x14ac:dyDescent="0.3">
      <c r="CT237" s="45"/>
    </row>
    <row r="238" spans="98:98" x14ac:dyDescent="0.3">
      <c r="CT238" s="45"/>
    </row>
    <row r="239" spans="98:98" x14ac:dyDescent="0.3">
      <c r="CT239" s="45"/>
    </row>
    <row r="240" spans="98:98" x14ac:dyDescent="0.3">
      <c r="CT240" s="45"/>
    </row>
    <row r="241" spans="98:98" x14ac:dyDescent="0.3">
      <c r="CT241" s="45"/>
    </row>
    <row r="242" spans="98:98" x14ac:dyDescent="0.3">
      <c r="CT242" s="45"/>
    </row>
    <row r="243" spans="98:98" x14ac:dyDescent="0.3">
      <c r="CT243" s="45"/>
    </row>
    <row r="244" spans="98:98" x14ac:dyDescent="0.3">
      <c r="CT244" s="45"/>
    </row>
    <row r="245" spans="98:98" x14ac:dyDescent="0.3">
      <c r="CT245" s="45"/>
    </row>
    <row r="246" spans="98:98" x14ac:dyDescent="0.3">
      <c r="CT246" s="45"/>
    </row>
    <row r="247" spans="98:98" x14ac:dyDescent="0.3">
      <c r="CT247" s="45"/>
    </row>
    <row r="248" spans="98:98" x14ac:dyDescent="0.3">
      <c r="CT248" s="45"/>
    </row>
    <row r="249" spans="98:98" x14ac:dyDescent="0.3">
      <c r="CT249" s="45"/>
    </row>
    <row r="250" spans="98:98" x14ac:dyDescent="0.3">
      <c r="CT250" s="45"/>
    </row>
    <row r="251" spans="98:98" x14ac:dyDescent="0.3">
      <c r="CT251" s="45"/>
    </row>
    <row r="252" spans="98:98" x14ac:dyDescent="0.3">
      <c r="CT252" s="45"/>
    </row>
    <row r="253" spans="98:98" x14ac:dyDescent="0.3">
      <c r="CT253" s="45"/>
    </row>
    <row r="254" spans="98:98" x14ac:dyDescent="0.3">
      <c r="CT254" s="45"/>
    </row>
    <row r="255" spans="98:98" x14ac:dyDescent="0.3">
      <c r="CT255" s="45"/>
    </row>
    <row r="256" spans="98:98" x14ac:dyDescent="0.3">
      <c r="CT256" s="45"/>
    </row>
    <row r="257" spans="98:98" x14ac:dyDescent="0.3">
      <c r="CT257" s="45"/>
    </row>
    <row r="258" spans="98:98" x14ac:dyDescent="0.3">
      <c r="CT258" s="45"/>
    </row>
    <row r="259" spans="98:98" x14ac:dyDescent="0.3">
      <c r="CT259" s="45"/>
    </row>
    <row r="260" spans="98:98" x14ac:dyDescent="0.3">
      <c r="CT260" s="45"/>
    </row>
    <row r="261" spans="98:98" x14ac:dyDescent="0.3">
      <c r="CT261" s="45"/>
    </row>
    <row r="262" spans="98:98" x14ac:dyDescent="0.3">
      <c r="CT262" s="45"/>
    </row>
    <row r="263" spans="98:98" x14ac:dyDescent="0.3">
      <c r="CT263" s="45"/>
    </row>
    <row r="264" spans="98:98" x14ac:dyDescent="0.3">
      <c r="CT264" s="45"/>
    </row>
    <row r="265" spans="98:98" x14ac:dyDescent="0.3">
      <c r="CT265" s="45"/>
    </row>
    <row r="266" spans="98:98" x14ac:dyDescent="0.3">
      <c r="CT266" s="45"/>
    </row>
    <row r="267" spans="98:98" x14ac:dyDescent="0.3">
      <c r="CT267" s="45"/>
    </row>
    <row r="268" spans="98:98" x14ac:dyDescent="0.3">
      <c r="CT268" s="45"/>
    </row>
    <row r="269" spans="98:98" x14ac:dyDescent="0.3">
      <c r="CT269" s="45"/>
    </row>
    <row r="270" spans="98:98" x14ac:dyDescent="0.3">
      <c r="CT270" s="45"/>
    </row>
    <row r="271" spans="98:98" x14ac:dyDescent="0.3">
      <c r="CT271" s="45"/>
    </row>
    <row r="272" spans="98:98" x14ac:dyDescent="0.3">
      <c r="CT272" s="45"/>
    </row>
    <row r="273" spans="98:98" x14ac:dyDescent="0.3">
      <c r="CT273" s="45"/>
    </row>
    <row r="274" spans="98:98" x14ac:dyDescent="0.3">
      <c r="CT274" s="45"/>
    </row>
    <row r="275" spans="98:98" x14ac:dyDescent="0.3">
      <c r="CT275" s="45"/>
    </row>
    <row r="276" spans="98:98" x14ac:dyDescent="0.3">
      <c r="CT276" s="45"/>
    </row>
    <row r="277" spans="98:98" x14ac:dyDescent="0.3">
      <c r="CT277" s="45"/>
    </row>
    <row r="278" spans="98:98" x14ac:dyDescent="0.3">
      <c r="CT278" s="45"/>
    </row>
    <row r="279" spans="98:98" x14ac:dyDescent="0.3">
      <c r="CT279" s="45"/>
    </row>
    <row r="280" spans="98:98" x14ac:dyDescent="0.3">
      <c r="CT280" s="45"/>
    </row>
    <row r="281" spans="98:98" x14ac:dyDescent="0.3">
      <c r="CT281" s="45"/>
    </row>
    <row r="282" spans="98:98" x14ac:dyDescent="0.3">
      <c r="CT282" s="45"/>
    </row>
    <row r="283" spans="98:98" x14ac:dyDescent="0.3">
      <c r="CT283" s="45"/>
    </row>
    <row r="284" spans="98:98" x14ac:dyDescent="0.3">
      <c r="CT284" s="45"/>
    </row>
    <row r="285" spans="98:98" x14ac:dyDescent="0.3">
      <c r="CT285" s="45"/>
    </row>
    <row r="286" spans="98:98" x14ac:dyDescent="0.3">
      <c r="CT286" s="45"/>
    </row>
    <row r="287" spans="98:98" x14ac:dyDescent="0.3">
      <c r="CT287" s="45"/>
    </row>
    <row r="288" spans="98:98" x14ac:dyDescent="0.3">
      <c r="CT288" s="45"/>
    </row>
    <row r="289" spans="98:98" x14ac:dyDescent="0.3">
      <c r="CT289" s="45"/>
    </row>
    <row r="290" spans="98:98" x14ac:dyDescent="0.3">
      <c r="CT290" s="45"/>
    </row>
    <row r="291" spans="98:98" x14ac:dyDescent="0.3">
      <c r="CT291" s="45"/>
    </row>
    <row r="292" spans="98:98" x14ac:dyDescent="0.3">
      <c r="CT292" s="45"/>
    </row>
    <row r="293" spans="98:98" x14ac:dyDescent="0.3">
      <c r="CT293" s="45"/>
    </row>
    <row r="294" spans="98:98" x14ac:dyDescent="0.3">
      <c r="CT294" s="45"/>
    </row>
    <row r="295" spans="98:98" x14ac:dyDescent="0.3">
      <c r="CT295" s="45"/>
    </row>
    <row r="296" spans="98:98" x14ac:dyDescent="0.3">
      <c r="CT296" s="45"/>
    </row>
    <row r="425" spans="2:83" x14ac:dyDescent="0.3">
      <c r="B425" s="25"/>
      <c r="C425" s="26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AA425" s="27"/>
      <c r="AO425" s="27"/>
      <c r="BC425" s="27"/>
      <c r="BQ425" s="27"/>
      <c r="CE425" s="27"/>
    </row>
    <row r="426" spans="2:83" x14ac:dyDescent="0.3">
      <c r="B426" s="25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AA426" s="27"/>
      <c r="AO426" s="27"/>
      <c r="BC426" s="27"/>
      <c r="BQ426" s="27"/>
      <c r="CE426" s="27"/>
    </row>
    <row r="438" spans="2:83" x14ac:dyDescent="0.3">
      <c r="B438" s="25"/>
      <c r="C438" s="26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AA438" s="27"/>
      <c r="AO438" s="27"/>
      <c r="BC438" s="27"/>
      <c r="BQ438" s="27"/>
      <c r="CE438" s="27"/>
    </row>
    <row r="439" spans="2:83" x14ac:dyDescent="0.3">
      <c r="B439" s="25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AA439" s="27"/>
      <c r="AO439" s="27"/>
      <c r="BC439" s="27"/>
      <c r="BQ439" s="27"/>
      <c r="CE439" s="27"/>
    </row>
    <row r="451" spans="2:83" x14ac:dyDescent="0.3">
      <c r="B451" s="25"/>
      <c r="C451" s="26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AA451" s="27"/>
      <c r="AO451" s="27"/>
      <c r="BC451" s="27"/>
      <c r="BQ451" s="27"/>
      <c r="CE451" s="27"/>
    </row>
    <row r="452" spans="2:83" x14ac:dyDescent="0.3">
      <c r="B452" s="25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AA452" s="27"/>
      <c r="AO452" s="27"/>
      <c r="BC452" s="27"/>
      <c r="BQ452" s="27"/>
      <c r="CE452" s="27"/>
    </row>
    <row r="464" spans="2:83" x14ac:dyDescent="0.3">
      <c r="B464" s="25"/>
      <c r="C464" s="26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AA464" s="27"/>
      <c r="AO464" s="27"/>
      <c r="BC464" s="27"/>
      <c r="BQ464" s="27"/>
      <c r="CE464" s="27"/>
    </row>
    <row r="465" spans="2:83" x14ac:dyDescent="0.3">
      <c r="B465" s="25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AA465" s="27"/>
      <c r="AO465" s="27"/>
      <c r="BC465" s="27"/>
      <c r="BQ465" s="27"/>
      <c r="CE465" s="27"/>
    </row>
    <row r="477" spans="2:83" x14ac:dyDescent="0.3">
      <c r="B477" s="25"/>
      <c r="C477" s="26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AA477" s="27"/>
      <c r="AO477" s="27"/>
      <c r="BC477" s="27"/>
      <c r="BQ477" s="27"/>
      <c r="CE477" s="27"/>
    </row>
    <row r="478" spans="2:83" x14ac:dyDescent="0.3">
      <c r="B478" s="25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AA478" s="27"/>
      <c r="AO478" s="27"/>
      <c r="BC478" s="27"/>
      <c r="BQ478" s="27"/>
      <c r="CE478" s="27"/>
    </row>
    <row r="490" spans="2:83" x14ac:dyDescent="0.3">
      <c r="B490" s="25"/>
      <c r="C490" s="26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AA490" s="27"/>
      <c r="AO490" s="27"/>
      <c r="BC490" s="27"/>
      <c r="BQ490" s="27"/>
      <c r="CE490" s="27"/>
    </row>
    <row r="491" spans="2:83" x14ac:dyDescent="0.3">
      <c r="B491" s="25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AA491" s="27"/>
      <c r="AO491" s="27"/>
      <c r="BC491" s="27"/>
      <c r="BQ491" s="27"/>
      <c r="CE491" s="27"/>
    </row>
    <row r="503" spans="2:83" x14ac:dyDescent="0.3">
      <c r="B503" s="25"/>
      <c r="C503" s="26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AA503" s="27"/>
      <c r="AO503" s="27"/>
      <c r="BC503" s="27"/>
      <c r="BQ503" s="27"/>
      <c r="CE503" s="27"/>
    </row>
    <row r="504" spans="2:83" x14ac:dyDescent="0.3">
      <c r="B504" s="25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AA504" s="27"/>
      <c r="AO504" s="27"/>
      <c r="BC504" s="27"/>
      <c r="BQ504" s="27"/>
      <c r="CE504" s="27"/>
    </row>
    <row r="516" spans="2:83" x14ac:dyDescent="0.3">
      <c r="B516" s="25"/>
      <c r="C516" s="26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AA516" s="27"/>
      <c r="AO516" s="27"/>
      <c r="BC516" s="27"/>
      <c r="BQ516" s="27"/>
      <c r="CE516" s="27"/>
    </row>
    <row r="517" spans="2:83" x14ac:dyDescent="0.3">
      <c r="B517" s="25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AA517" s="27"/>
      <c r="AO517" s="27"/>
      <c r="BC517" s="27"/>
      <c r="BQ517" s="27"/>
      <c r="CE517" s="27"/>
    </row>
    <row r="529" spans="2:83" x14ac:dyDescent="0.3">
      <c r="B529" s="25"/>
      <c r="C529" s="26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AA529" s="27"/>
      <c r="AO529" s="27"/>
      <c r="BC529" s="27"/>
      <c r="BQ529" s="27"/>
      <c r="CE529" s="27"/>
    </row>
    <row r="530" spans="2:83" x14ac:dyDescent="0.3">
      <c r="B530" s="25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AA530" s="27"/>
      <c r="AO530" s="27"/>
      <c r="BC530" s="27"/>
      <c r="BQ530" s="27"/>
      <c r="CE530" s="27"/>
    </row>
    <row r="542" spans="2:83" x14ac:dyDescent="0.3">
      <c r="B542" s="25"/>
      <c r="C542" s="26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AA542" s="27"/>
      <c r="AO542" s="27"/>
      <c r="BC542" s="27"/>
      <c r="BQ542" s="27"/>
      <c r="CE542" s="27"/>
    </row>
    <row r="543" spans="2:83" x14ac:dyDescent="0.3">
      <c r="B543" s="25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AA543" s="27"/>
      <c r="AO543" s="27"/>
      <c r="BC543" s="27"/>
      <c r="BQ543" s="27"/>
      <c r="CE543" s="27"/>
    </row>
    <row r="555" spans="2:83" x14ac:dyDescent="0.3">
      <c r="B555" s="25"/>
      <c r="C555" s="26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AA555" s="27"/>
      <c r="AO555" s="27"/>
      <c r="BC555" s="27"/>
      <c r="BQ555" s="27"/>
      <c r="CE555" s="27"/>
    </row>
    <row r="556" spans="2:83" x14ac:dyDescent="0.3">
      <c r="B556" s="25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AA556" s="27"/>
      <c r="AO556" s="27"/>
      <c r="BC556" s="27"/>
      <c r="BQ556" s="27"/>
      <c r="CE556" s="27"/>
    </row>
    <row r="568" spans="2:83" x14ac:dyDescent="0.3">
      <c r="B568" s="25"/>
      <c r="C568" s="26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AA568" s="27"/>
      <c r="AO568" s="27"/>
      <c r="BC568" s="27"/>
      <c r="BQ568" s="27"/>
      <c r="CE568" s="27"/>
    </row>
    <row r="569" spans="2:83" x14ac:dyDescent="0.3">
      <c r="B569" s="25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AA569" s="27"/>
      <c r="AO569" s="27"/>
      <c r="BC569" s="27"/>
      <c r="BQ569" s="27"/>
      <c r="CE569" s="27"/>
    </row>
    <row r="581" spans="2:83" x14ac:dyDescent="0.3">
      <c r="B581" s="25"/>
      <c r="C581" s="26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AA581" s="27"/>
      <c r="AO581" s="27"/>
      <c r="BC581" s="27"/>
      <c r="BQ581" s="27"/>
      <c r="CE581" s="27"/>
    </row>
    <row r="582" spans="2:83" x14ac:dyDescent="0.3">
      <c r="B582" s="25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AA582" s="27"/>
      <c r="AO582" s="27"/>
      <c r="BC582" s="27"/>
      <c r="BQ582" s="27"/>
      <c r="CE582" s="27"/>
    </row>
    <row r="594" spans="2:83" x14ac:dyDescent="0.3">
      <c r="B594" s="25"/>
      <c r="C594" s="26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AA594" s="27"/>
      <c r="AO594" s="27"/>
      <c r="BC594" s="27"/>
      <c r="BQ594" s="27"/>
      <c r="CE594" s="27"/>
    </row>
    <row r="595" spans="2:83" x14ac:dyDescent="0.3">
      <c r="B595" s="25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AA595" s="27"/>
      <c r="AO595" s="27"/>
      <c r="BC595" s="27"/>
      <c r="BQ595" s="27"/>
      <c r="CE595" s="27"/>
    </row>
    <row r="607" spans="2:83" x14ac:dyDescent="0.3">
      <c r="B607" s="25"/>
      <c r="C607" s="26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AA607" s="27"/>
      <c r="AO607" s="27"/>
      <c r="BC607" s="27"/>
      <c r="BQ607" s="27"/>
      <c r="CE607" s="27"/>
    </row>
    <row r="608" spans="2:83" x14ac:dyDescent="0.3">
      <c r="B608" s="25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AA608" s="27"/>
      <c r="AO608" s="27"/>
      <c r="BC608" s="27"/>
      <c r="BQ608" s="27"/>
      <c r="CE608" s="27"/>
    </row>
    <row r="620" spans="2:83" x14ac:dyDescent="0.3">
      <c r="B620" s="25"/>
      <c r="C620" s="26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AA620" s="27"/>
      <c r="AO620" s="27"/>
      <c r="BC620" s="27"/>
      <c r="BQ620" s="27"/>
      <c r="CE620" s="27"/>
    </row>
    <row r="621" spans="2:83" x14ac:dyDescent="0.3">
      <c r="B621" s="25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AA621" s="27"/>
      <c r="AO621" s="27"/>
      <c r="BC621" s="27"/>
      <c r="BQ621" s="27"/>
      <c r="CE621" s="27"/>
    </row>
    <row r="633" spans="2:83" x14ac:dyDescent="0.3">
      <c r="B633" s="25"/>
      <c r="C633" s="26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AA633" s="27"/>
      <c r="AO633" s="27"/>
      <c r="BC633" s="27"/>
      <c r="BQ633" s="27"/>
      <c r="CE633" s="27"/>
    </row>
    <row r="634" spans="2:83" x14ac:dyDescent="0.3">
      <c r="B634" s="25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AA634" s="27"/>
      <c r="AO634" s="27"/>
      <c r="BC634" s="27"/>
      <c r="BQ634" s="27"/>
      <c r="CE634" s="27"/>
    </row>
    <row r="646" spans="2:83" x14ac:dyDescent="0.3">
      <c r="B646" s="25"/>
      <c r="C646" s="26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AA646" s="27"/>
      <c r="AO646" s="27"/>
      <c r="BC646" s="27"/>
      <c r="BQ646" s="27"/>
      <c r="CE646" s="27"/>
    </row>
    <row r="647" spans="2:83" x14ac:dyDescent="0.3">
      <c r="B647" s="25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AA647" s="27"/>
      <c r="AO647" s="27"/>
      <c r="BC647" s="27"/>
      <c r="BQ647" s="27"/>
      <c r="CE647" s="27"/>
    </row>
    <row r="659" spans="2:83" x14ac:dyDescent="0.3">
      <c r="B659" s="25"/>
      <c r="C659" s="26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AA659" s="27"/>
      <c r="AO659" s="27"/>
      <c r="BC659" s="27"/>
      <c r="BQ659" s="27"/>
      <c r="CE659" s="27"/>
    </row>
    <row r="660" spans="2:83" x14ac:dyDescent="0.3">
      <c r="B660" s="25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AA660" s="27"/>
      <c r="AO660" s="27"/>
      <c r="BC660" s="27"/>
      <c r="BQ660" s="27"/>
      <c r="CE660" s="27"/>
    </row>
    <row r="672" spans="2:83" x14ac:dyDescent="0.3">
      <c r="B672" s="25"/>
      <c r="C672" s="26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AA672" s="27"/>
      <c r="AO672" s="27"/>
      <c r="BC672" s="27"/>
      <c r="BQ672" s="27"/>
      <c r="CE672" s="27"/>
    </row>
    <row r="673" spans="2:83" x14ac:dyDescent="0.3">
      <c r="B673" s="25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AA673" s="27"/>
      <c r="AO673" s="27"/>
      <c r="BC673" s="27"/>
      <c r="BQ673" s="27"/>
      <c r="CE673" s="27"/>
    </row>
    <row r="685" spans="2:83" x14ac:dyDescent="0.3">
      <c r="B685" s="25"/>
      <c r="C685" s="26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AA685" s="27"/>
      <c r="AO685" s="27"/>
      <c r="BC685" s="27"/>
      <c r="BQ685" s="27"/>
      <c r="CE685" s="27"/>
    </row>
    <row r="686" spans="2:83" x14ac:dyDescent="0.3">
      <c r="B686" s="25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AA686" s="27"/>
      <c r="AO686" s="27"/>
      <c r="BC686" s="27"/>
      <c r="BQ686" s="27"/>
      <c r="CE686" s="27"/>
    </row>
    <row r="698" spans="2:83" x14ac:dyDescent="0.3">
      <c r="B698" s="25"/>
      <c r="C698" s="26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AA698" s="27"/>
      <c r="AO698" s="27"/>
      <c r="BC698" s="27"/>
      <c r="BQ698" s="27"/>
      <c r="CE698" s="27"/>
    </row>
    <row r="699" spans="2:83" x14ac:dyDescent="0.3">
      <c r="B699" s="25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AA699" s="27"/>
      <c r="AO699" s="27"/>
      <c r="BC699" s="27"/>
      <c r="BQ699" s="27"/>
      <c r="CE699" s="27"/>
    </row>
    <row r="711" spans="2:83" x14ac:dyDescent="0.3">
      <c r="B711" s="25"/>
      <c r="C711" s="26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AA711" s="27"/>
      <c r="AO711" s="27"/>
      <c r="BC711" s="27"/>
      <c r="BQ711" s="27"/>
      <c r="CE711" s="27"/>
    </row>
    <row r="712" spans="2:83" x14ac:dyDescent="0.3">
      <c r="B712" s="25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AA712" s="27"/>
      <c r="AO712" s="27"/>
      <c r="BC712" s="27"/>
      <c r="BQ712" s="27"/>
      <c r="CE712" s="27"/>
    </row>
  </sheetData>
  <sheetProtection algorithmName="SHA-512" hashValue="9F6aVI+yGsh68HQrZejVoXyUm6KzWAWPcoETtyC3litDuGTP5mpO/1Iokv1BDUIfsfy3nheNvnx921t+uWszaA==" saltValue="ULGwin61TEEb+b1PFZqeuQ==" spinCount="100000" sheet="1" objects="1" scenarios="1"/>
  <conditionalFormatting sqref="A1:Z3 A14:Z18 A4:L13 O4:Z13 A30:Z33 A19:L28 O19:Z28 A45:Z48 A60:Z1048576 A34:L43 O34:Z43 A49:L58 O49:Z58 AC1:AN28 AQ1:BB28 BE1:BP28 BS1:CD28 CG1:XFD3 CG31:XFD43 CG4:CR28 CU4:XFD28 CU30:XFD30 CG30:CR30 BS30:CD43 BE30:BP43 AQ30:BB43 AC30:AN43 AC45:AN58 AQ45:BB58 BE45:BP58 BS45:CD58 CG45:XFD58 CG60:XFD1048576 BS60:CD1048576 BE60:BP1048576 AQ60:BB1048576 AC60:AN1048576">
    <cfRule type="cellIs" dxfId="81" priority="152" operator="equal">
      <formula>0</formula>
    </cfRule>
  </conditionalFormatting>
  <conditionalFormatting sqref="N4:N13">
    <cfRule type="cellIs" dxfId="80" priority="147" operator="equal">
      <formula>0</formula>
    </cfRule>
  </conditionalFormatting>
  <conditionalFormatting sqref="N4:N13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:N28">
    <cfRule type="cellIs" dxfId="79" priority="145" operator="equal">
      <formula>0</formula>
    </cfRule>
  </conditionalFormatting>
  <conditionalFormatting sqref="N19:N28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4:N43">
    <cfRule type="cellIs" dxfId="78" priority="143" operator="equal">
      <formula>0</formula>
    </cfRule>
  </conditionalFormatting>
  <conditionalFormatting sqref="N34:N43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9:N58">
    <cfRule type="cellIs" dxfId="77" priority="141" operator="equal">
      <formula>0</formula>
    </cfRule>
  </conditionalFormatting>
  <conditionalFormatting sqref="N49:N58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:M28 M30:M43 M45:M58 M60:M1048576">
    <cfRule type="cellIs" dxfId="76" priority="139" operator="equal">
      <formula>0</formula>
    </cfRule>
  </conditionalFormatting>
  <conditionalFormatting sqref="AA1:AB3 AA14:AB18 AA30:AB33 AA45:AB48 AA60:AB1048576">
    <cfRule type="cellIs" dxfId="75" priority="138" operator="equal">
      <formula>0</formula>
    </cfRule>
  </conditionalFormatting>
  <conditionalFormatting sqref="AB4:AB13">
    <cfRule type="cellIs" dxfId="74" priority="137" operator="equal">
      <formula>0</formula>
    </cfRule>
  </conditionalFormatting>
  <conditionalFormatting sqref="AB4:AB13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:AB28">
    <cfRule type="cellIs" dxfId="73" priority="135" operator="equal">
      <formula>0</formula>
    </cfRule>
  </conditionalFormatting>
  <conditionalFormatting sqref="AB19:AB2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4:AB43">
    <cfRule type="cellIs" dxfId="72" priority="133" operator="equal">
      <formula>0</formula>
    </cfRule>
  </conditionalFormatting>
  <conditionalFormatting sqref="AB34:AB43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9:AB58">
    <cfRule type="cellIs" dxfId="71" priority="131" operator="equal">
      <formula>0</formula>
    </cfRule>
  </conditionalFormatting>
  <conditionalFormatting sqref="AB49:AB5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:AA28 AA30:AA43 AA45:AA58 AA60:AA1048576">
    <cfRule type="cellIs" dxfId="70" priority="129" operator="equal">
      <formula>0</formula>
    </cfRule>
  </conditionalFormatting>
  <conditionalFormatting sqref="AO1:AP3 AO14:AP18 AO30:AP33 AO45:AP48 AO60:AP1048576">
    <cfRule type="cellIs" dxfId="69" priority="118" operator="equal">
      <formula>0</formula>
    </cfRule>
  </conditionalFormatting>
  <conditionalFormatting sqref="AP4:AP13">
    <cfRule type="cellIs" dxfId="68" priority="117" operator="equal">
      <formula>0</formula>
    </cfRule>
  </conditionalFormatting>
  <conditionalFormatting sqref="AP4:AP13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19:AP28">
    <cfRule type="cellIs" dxfId="67" priority="115" operator="equal">
      <formula>0</formula>
    </cfRule>
  </conditionalFormatting>
  <conditionalFormatting sqref="AP19:AP28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34:AP43">
    <cfRule type="cellIs" dxfId="66" priority="113" operator="equal">
      <formula>0</formula>
    </cfRule>
  </conditionalFormatting>
  <conditionalFormatting sqref="AP34:AP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49:AP58">
    <cfRule type="cellIs" dxfId="65" priority="111" operator="equal">
      <formula>0</formula>
    </cfRule>
  </conditionalFormatting>
  <conditionalFormatting sqref="AP49:AP58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1:AO28 AO30:AO43 AO45:AO58 AO60:AO1048576">
    <cfRule type="cellIs" dxfId="64" priority="109" operator="equal">
      <formula>0</formula>
    </cfRule>
  </conditionalFormatting>
  <conditionalFormatting sqref="BC1:BD3 BC14:BD18 BC30:BD33 BC45:BD48 BC60:BD1048576">
    <cfRule type="cellIs" dxfId="63" priority="108" operator="equal">
      <formula>0</formula>
    </cfRule>
  </conditionalFormatting>
  <conditionalFormatting sqref="BD4:BD13">
    <cfRule type="cellIs" dxfId="62" priority="107" operator="equal">
      <formula>0</formula>
    </cfRule>
  </conditionalFormatting>
  <conditionalFormatting sqref="BD4:BD1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19:BD28">
    <cfRule type="cellIs" dxfId="61" priority="105" operator="equal">
      <formula>0</formula>
    </cfRule>
  </conditionalFormatting>
  <conditionalFormatting sqref="BD19:BD28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34:BD43">
    <cfRule type="cellIs" dxfId="60" priority="103" operator="equal">
      <formula>0</formula>
    </cfRule>
  </conditionalFormatting>
  <conditionalFormatting sqref="BD34:BD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49:BD58">
    <cfRule type="cellIs" dxfId="59" priority="101" operator="equal">
      <formula>0</formula>
    </cfRule>
  </conditionalFormatting>
  <conditionalFormatting sqref="BD49:BD58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1:BC28 BC30:BC43 BC45:BC58 BC60:BC1048576">
    <cfRule type="cellIs" dxfId="58" priority="99" operator="equal">
      <formula>0</formula>
    </cfRule>
  </conditionalFormatting>
  <conditionalFormatting sqref="BQ1:BR3 BQ14:BR18 BQ30:BR33 BQ45:BR48 BQ60:BR1048576">
    <cfRule type="cellIs" dxfId="57" priority="98" operator="equal">
      <formula>0</formula>
    </cfRule>
  </conditionalFormatting>
  <conditionalFormatting sqref="BR4:BR13">
    <cfRule type="cellIs" dxfId="56" priority="97" operator="equal">
      <formula>0</formula>
    </cfRule>
  </conditionalFormatting>
  <conditionalFormatting sqref="BR4:BR1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19:BR28">
    <cfRule type="cellIs" dxfId="55" priority="95" operator="equal">
      <formula>0</formula>
    </cfRule>
  </conditionalFormatting>
  <conditionalFormatting sqref="BR19:BR28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34:BR43">
    <cfRule type="cellIs" dxfId="54" priority="93" operator="equal">
      <formula>0</formula>
    </cfRule>
  </conditionalFormatting>
  <conditionalFormatting sqref="BR34:BR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49:BR58">
    <cfRule type="cellIs" dxfId="53" priority="91" operator="equal">
      <formula>0</formula>
    </cfRule>
  </conditionalFormatting>
  <conditionalFormatting sqref="BR49:BR58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1:BQ28 BQ30:BQ43 BQ45:BQ58 BQ60:BQ1048576">
    <cfRule type="cellIs" dxfId="52" priority="89" operator="equal">
      <formula>0</formula>
    </cfRule>
  </conditionalFormatting>
  <conditionalFormatting sqref="CE1:CF3 CE14:CF18 CE30:CF33 CE45:CF48 CE60:CF1048576">
    <cfRule type="cellIs" dxfId="51" priority="88" operator="equal">
      <formula>0</formula>
    </cfRule>
  </conditionalFormatting>
  <conditionalFormatting sqref="CF4:CF13">
    <cfRule type="cellIs" dxfId="50" priority="87" operator="equal">
      <formula>0</formula>
    </cfRule>
  </conditionalFormatting>
  <conditionalFormatting sqref="CF4:CF1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F19:CF28">
    <cfRule type="cellIs" dxfId="49" priority="85" operator="equal">
      <formula>0</formula>
    </cfRule>
  </conditionalFormatting>
  <conditionalFormatting sqref="CF19:CF28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F34:CF43">
    <cfRule type="cellIs" dxfId="48" priority="83" operator="equal">
      <formula>0</formula>
    </cfRule>
  </conditionalFormatting>
  <conditionalFormatting sqref="CF34:CF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F49:CF58">
    <cfRule type="cellIs" dxfId="47" priority="81" operator="equal">
      <formula>0</formula>
    </cfRule>
  </conditionalFormatting>
  <conditionalFormatting sqref="CF49:CF58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1:CE28 CE30:CE43 CE45:CE58 CE60:CE1048576">
    <cfRule type="cellIs" dxfId="46" priority="79" operator="equal">
      <formula>0</formula>
    </cfRule>
  </conditionalFormatting>
  <conditionalFormatting sqref="CS14:CT18 CS30:CT30">
    <cfRule type="cellIs" dxfId="45" priority="78" operator="equal">
      <formula>0</formula>
    </cfRule>
  </conditionalFormatting>
  <conditionalFormatting sqref="CT4:CT13">
    <cfRule type="cellIs" dxfId="44" priority="77" operator="equal">
      <formula>0</formula>
    </cfRule>
  </conditionalFormatting>
  <conditionalFormatting sqref="CT4:CT13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19:CT28">
    <cfRule type="cellIs" dxfId="43" priority="75" operator="equal">
      <formula>0</formula>
    </cfRule>
  </conditionalFormatting>
  <conditionalFormatting sqref="CT19:CT28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S4:CS28 CS30">
    <cfRule type="cellIs" dxfId="42" priority="73" operator="equal">
      <formula>0</formula>
    </cfRule>
  </conditionalFormatting>
  <conditionalFormatting sqref="C14:L14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:Z1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:AN1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14:BB14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14:BP14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U14:CE14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14:CS14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:Z29 AC29:AN29 AQ29:BB29 BE29:BP29 BS29:CD29 CG29:CR29 CU29:XFD29">
    <cfRule type="cellIs" dxfId="41" priority="65" operator="equal">
      <formula>0</formula>
    </cfRule>
  </conditionalFormatting>
  <conditionalFormatting sqref="M29">
    <cfRule type="cellIs" dxfId="40" priority="64" operator="equal">
      <formula>0</formula>
    </cfRule>
  </conditionalFormatting>
  <conditionalFormatting sqref="AA29:AB29">
    <cfRule type="cellIs" dxfId="39" priority="63" operator="equal">
      <formula>0</formula>
    </cfRule>
  </conditionalFormatting>
  <conditionalFormatting sqref="AA29">
    <cfRule type="cellIs" dxfId="38" priority="62" operator="equal">
      <formula>0</formula>
    </cfRule>
  </conditionalFormatting>
  <conditionalFormatting sqref="AO29:AP29">
    <cfRule type="cellIs" dxfId="37" priority="61" operator="equal">
      <formula>0</formula>
    </cfRule>
  </conditionalFormatting>
  <conditionalFormatting sqref="AO29">
    <cfRule type="cellIs" dxfId="36" priority="60" operator="equal">
      <formula>0</formula>
    </cfRule>
  </conditionalFormatting>
  <conditionalFormatting sqref="BC29:BD29">
    <cfRule type="cellIs" dxfId="35" priority="59" operator="equal">
      <formula>0</formula>
    </cfRule>
  </conditionalFormatting>
  <conditionalFormatting sqref="BC29">
    <cfRule type="cellIs" dxfId="34" priority="58" operator="equal">
      <formula>0</formula>
    </cfRule>
  </conditionalFormatting>
  <conditionalFormatting sqref="BQ29:BR29">
    <cfRule type="cellIs" dxfId="33" priority="57" operator="equal">
      <formula>0</formula>
    </cfRule>
  </conditionalFormatting>
  <conditionalFormatting sqref="BQ29">
    <cfRule type="cellIs" dxfId="32" priority="56" operator="equal">
      <formula>0</formula>
    </cfRule>
  </conditionalFormatting>
  <conditionalFormatting sqref="CE29:CF29">
    <cfRule type="cellIs" dxfId="31" priority="55" operator="equal">
      <formula>0</formula>
    </cfRule>
  </conditionalFormatting>
  <conditionalFormatting sqref="CE29">
    <cfRule type="cellIs" dxfId="30" priority="54" operator="equal">
      <formula>0</formula>
    </cfRule>
  </conditionalFormatting>
  <conditionalFormatting sqref="CS29:CT29">
    <cfRule type="cellIs" dxfId="29" priority="53" operator="equal">
      <formula>0</formula>
    </cfRule>
  </conditionalFormatting>
  <conditionalFormatting sqref="CS29">
    <cfRule type="cellIs" dxfId="28" priority="52" operator="equal">
      <formula>0</formula>
    </cfRule>
  </conditionalFormatting>
  <conditionalFormatting sqref="C29:L29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9:Z29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9:AN29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29:BB29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29:BP29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U29:CE29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29:CS29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4:Z44 AC44:AN44 AQ44:BB44 BE44:BP44 BS44:CD44 CG44:CR44 CU44:XFD44">
    <cfRule type="cellIs" dxfId="27" priority="44" operator="equal">
      <formula>0</formula>
    </cfRule>
  </conditionalFormatting>
  <conditionalFormatting sqref="M44">
    <cfRule type="cellIs" dxfId="26" priority="43" operator="equal">
      <formula>0</formula>
    </cfRule>
  </conditionalFormatting>
  <conditionalFormatting sqref="AA44:AB44">
    <cfRule type="cellIs" dxfId="25" priority="42" operator="equal">
      <formula>0</formula>
    </cfRule>
  </conditionalFormatting>
  <conditionalFormatting sqref="AA44">
    <cfRule type="cellIs" dxfId="24" priority="41" operator="equal">
      <formula>0</formula>
    </cfRule>
  </conditionalFormatting>
  <conditionalFormatting sqref="AO44:AP44">
    <cfRule type="cellIs" dxfId="23" priority="40" operator="equal">
      <formula>0</formula>
    </cfRule>
  </conditionalFormatting>
  <conditionalFormatting sqref="AO44">
    <cfRule type="cellIs" dxfId="22" priority="39" operator="equal">
      <formula>0</formula>
    </cfRule>
  </conditionalFormatting>
  <conditionalFormatting sqref="BC44:BD44">
    <cfRule type="cellIs" dxfId="21" priority="38" operator="equal">
      <formula>0</formula>
    </cfRule>
  </conditionalFormatting>
  <conditionalFormatting sqref="BC44">
    <cfRule type="cellIs" dxfId="20" priority="37" operator="equal">
      <formula>0</formula>
    </cfRule>
  </conditionalFormatting>
  <conditionalFormatting sqref="BQ44:BR44">
    <cfRule type="cellIs" dxfId="19" priority="36" operator="equal">
      <formula>0</formula>
    </cfRule>
  </conditionalFormatting>
  <conditionalFormatting sqref="BQ44">
    <cfRule type="cellIs" dxfId="18" priority="35" operator="equal">
      <formula>0</formula>
    </cfRule>
  </conditionalFormatting>
  <conditionalFormatting sqref="CE44:CF44">
    <cfRule type="cellIs" dxfId="17" priority="34" operator="equal">
      <formula>0</formula>
    </cfRule>
  </conditionalFormatting>
  <conditionalFormatting sqref="CE44">
    <cfRule type="cellIs" dxfId="16" priority="33" operator="equal">
      <formula>0</formula>
    </cfRule>
  </conditionalFormatting>
  <conditionalFormatting sqref="CS44:CT44">
    <cfRule type="cellIs" dxfId="15" priority="32" operator="equal">
      <formula>0</formula>
    </cfRule>
  </conditionalFormatting>
  <conditionalFormatting sqref="CS44">
    <cfRule type="cellIs" dxfId="14" priority="31" operator="equal">
      <formula>0</formula>
    </cfRule>
  </conditionalFormatting>
  <conditionalFormatting sqref="C44:L4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Z4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N4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4:BB4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44:BP4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U44:CE4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44:CS4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9:Z59 AC59:AN59 AQ59:BB59 BE59:BP59 BS59:CD59 CG59:CR59 CU59:XFD59">
    <cfRule type="cellIs" dxfId="13" priority="23" operator="equal">
      <formula>0</formula>
    </cfRule>
  </conditionalFormatting>
  <conditionalFormatting sqref="M59">
    <cfRule type="cellIs" dxfId="12" priority="22" operator="equal">
      <formula>0</formula>
    </cfRule>
  </conditionalFormatting>
  <conditionalFormatting sqref="AA59:AB59">
    <cfRule type="cellIs" dxfId="11" priority="21" operator="equal">
      <formula>0</formula>
    </cfRule>
  </conditionalFormatting>
  <conditionalFormatting sqref="AA59">
    <cfRule type="cellIs" dxfId="10" priority="20" operator="equal">
      <formula>0</formula>
    </cfRule>
  </conditionalFormatting>
  <conditionalFormatting sqref="AO59:AP59">
    <cfRule type="cellIs" dxfId="9" priority="19" operator="equal">
      <formula>0</formula>
    </cfRule>
  </conditionalFormatting>
  <conditionalFormatting sqref="AO59">
    <cfRule type="cellIs" dxfId="8" priority="18" operator="equal">
      <formula>0</formula>
    </cfRule>
  </conditionalFormatting>
  <conditionalFormatting sqref="BC59:BD59">
    <cfRule type="cellIs" dxfId="7" priority="17" operator="equal">
      <formula>0</formula>
    </cfRule>
  </conditionalFormatting>
  <conditionalFormatting sqref="BC59">
    <cfRule type="cellIs" dxfId="6" priority="16" operator="equal">
      <formula>0</formula>
    </cfRule>
  </conditionalFormatting>
  <conditionalFormatting sqref="BQ59:BR59">
    <cfRule type="cellIs" dxfId="5" priority="15" operator="equal">
      <formula>0</formula>
    </cfRule>
  </conditionalFormatting>
  <conditionalFormatting sqref="BQ59">
    <cfRule type="cellIs" dxfId="4" priority="14" operator="equal">
      <formula>0</formula>
    </cfRule>
  </conditionalFormatting>
  <conditionalFormatting sqref="CE59:CF59">
    <cfRule type="cellIs" dxfId="3" priority="13" operator="equal">
      <formula>0</formula>
    </cfRule>
  </conditionalFormatting>
  <conditionalFormatting sqref="CE59">
    <cfRule type="cellIs" dxfId="2" priority="12" operator="equal">
      <formula>0</formula>
    </cfRule>
  </conditionalFormatting>
  <conditionalFormatting sqref="CS59:CT59">
    <cfRule type="cellIs" dxfId="1" priority="11" operator="equal">
      <formula>0</formula>
    </cfRule>
  </conditionalFormatting>
  <conditionalFormatting sqref="CS59">
    <cfRule type="cellIs" dxfId="0" priority="10" operator="equal">
      <formula>0</formula>
    </cfRule>
  </conditionalFormatting>
  <conditionalFormatting sqref="C59:L5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9:Z5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59:AN5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59:BB5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59:BP5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U59:CE5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59:CS5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1:CT1048576 CF1:CF1048576 BR1:BR1048576 BD1:BD1048576 AP1:AP1048576 AB1:AB1048576 N1:N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2C7C-AB47-4C3A-A8BC-EEEB81DA379B}">
  <sheetPr codeName="Sheet3"/>
  <dimension ref="B1:O53"/>
  <sheetViews>
    <sheetView showGridLines="0" showRowColHeaders="0" workbookViewId="0"/>
  </sheetViews>
  <sheetFormatPr defaultRowHeight="14.4" x14ac:dyDescent="0.3"/>
  <cols>
    <col min="1" max="1" width="4" customWidth="1"/>
    <col min="2" max="2" width="12.5546875" customWidth="1"/>
    <col min="3" max="9" width="10.109375" customWidth="1"/>
    <col min="10" max="11" width="10.109375" style="3" customWidth="1"/>
    <col min="12" max="15" width="10.109375" customWidth="1"/>
  </cols>
  <sheetData>
    <row r="1" spans="2:15" s="10" customFormat="1" x14ac:dyDescent="0.3">
      <c r="J1" s="3"/>
      <c r="K1" s="3"/>
    </row>
    <row r="2" spans="2:15" x14ac:dyDescent="0.3">
      <c r="B2" s="7" t="s">
        <v>49</v>
      </c>
      <c r="C2" s="8"/>
      <c r="D2" s="8"/>
      <c r="E2" s="8"/>
      <c r="F2" s="8"/>
      <c r="G2" s="8"/>
    </row>
    <row r="3" spans="2:15" ht="43.2" customHeight="1" x14ac:dyDescent="0.3">
      <c r="B3" s="15"/>
      <c r="C3" s="16" t="s">
        <v>60</v>
      </c>
      <c r="D3" s="16" t="s">
        <v>66</v>
      </c>
      <c r="E3" s="16" t="s">
        <v>6</v>
      </c>
      <c r="F3" s="16" t="s">
        <v>7</v>
      </c>
      <c r="G3" s="18" t="s">
        <v>65</v>
      </c>
      <c r="H3" s="2"/>
      <c r="I3" s="2"/>
      <c r="J3" s="5"/>
      <c r="K3" s="5"/>
    </row>
    <row r="4" spans="2:15" x14ac:dyDescent="0.3">
      <c r="B4" s="9" t="str">
        <f>IF(Settings!B4&gt;0,Settings!B4,"")</f>
        <v/>
      </c>
      <c r="C4" s="4" t="str">
        <f>IF(ISERROR(RANK(F4,$F$4:$F$13,0)),"",RANK(F4,$F$4:$F$13,0))</f>
        <v/>
      </c>
      <c r="D4" s="4">
        <f t="shared" ref="D4:D13" si="0">IF(ISERROR(MAX(VLOOKUP(B4,week1,12,0),VLOOKUP(B4,week2,12,0),VLOOKUP(B4,week3,12,0),VLOOKUP(B4,week4,12,0),VLOOKUP(B4,week5,12,0),VLOOKUP(B4,week6,12,0),VLOOKUP(B4,week7,12,0),VLOOKUP(B4,week8,12,0),VLOOKUP(B4,week9,12,0),VLOOKUP(B4,week10,12,0),VLOOKUP(B4,week11,12,0),VLOOKUP(B4,week12,12,0),VLOOKUP(B4,week13,12,0),VLOOKUP(B4,week14,12,0),VLOOKUP(B4,week15,12,0),VLOOKUP(B4,week16,12,0),VLOOKUP(B4,week17,12,0),VLOOKUP(B4,week18,12,0),VLOOKUP(B4,week19,12,0),VLOOKUP(B4,week20,12,0),VLOOKUP(B4,week21,12,0),VLOOKUP(B4,week22,12,0),VLOOKUP(B4,week23,12,0),VLOOKUP(B4,week24,12,0),VLOOKUP(B4,week25,12,0),VLOOKUP(B4,week26,12,0))),"",(MAX(VLOOKUP(B4,week1,12,0),VLOOKUP(B4,week2,12,0),VLOOKUP(B4,week3,12,0),VLOOKUP(B4,week4,12,0),VLOOKUP(B4,week5,12,0),VLOOKUP(B4,week6,12,0),VLOOKUP(B4,week7,12,0),VLOOKUP(B4,week8,12,0),VLOOKUP(B4,week9,12,0),VLOOKUP(B4,week10,12,0),VLOOKUP(B4,week11,12,0),VLOOKUP(B4,week12,12,0),VLOOKUP(B4,week13,12,0),VLOOKUP(B4,week14,12,0),VLOOKUP(B4,week15,12,0),VLOOKUP(B4,week16,12,0),VLOOKUP(B4,week17,12,0),VLOOKUP(B4,week18,12,0),VLOOKUP(B4,week19,12,0),VLOOKUP(B4,week20,12,0),VLOOKUP(B4,week21,12,0),VLOOKUP(B4,week22,12,0),VLOOKUP(B4,week23,12,0),VLOOKUP(B4,week24,12,0),VLOOKUP(B4,week25,12,0),VLOOKUP(B4,week26,12,0))))</f>
        <v>0</v>
      </c>
      <c r="E4" s="6" t="str">
        <f t="shared" ref="E4:E13" si="1">IF(B4="","",(AVERAGE(VLOOKUP(B4,week1,12,0),VLOOKUP(B4,week2,12,0),VLOOKUP(B4,week3,12,0),VLOOKUP(B4,week4,12,0),VLOOKUP(B4,week5,12,0),VLOOKUP(B4,week6,12,0),VLOOKUP(B4,week7,12,0),VLOOKUP(B4,week8,12,0),VLOOKUP(B4,week9,12,0),VLOOKUP(B4,week10,12,0),VLOOKUP(B4,week11,12,0),VLOOKUP(B4,week12,12,0),VLOOKUP(B4,week13,12,0),VLOOKUP(B4,week14,12,0),VLOOKUP(B4,week15,12,0),VLOOKUP(B4,week16,12,0),VLOOKUP(B4,week17,12,0),VLOOKUP(B4,week18,12,0),VLOOKUP(B4,week19,12,0),VLOOKUP(B4,week20,12,0),VLOOKUP(B4,week21,12,0),VLOOKUP(B4,week22,12,0),VLOOKUP(B4,week23,12,0),VLOOKUP(B4,week24,12,0),VLOOKUP(B4,week25,12,0),VLOOKUP(B4,week26,12,0))))</f>
        <v/>
      </c>
      <c r="F4" s="19" t="str">
        <f t="shared" ref="F4:F13" si="2">IF(B4="","",SUM(VLOOKUP(B4,week1,12,FALSE)+VLOOKUP(B4,week2,12,FALSE)+VLOOKUP(B4,week3,12,FALSE)+VLOOKUP(B4,week4,12,FALSE)+VLOOKUP(B4,week5,12,FALSE)+VLOOKUP(B4,week6,12,FALSE)+VLOOKUP(B4,week7,12,FALSE)+VLOOKUP(B4,week8,12,FALSE)+VLOOKUP(B4,week9,12,FALSE)+VLOOKUP(B4,week10,12,FALSE)+VLOOKUP(B4,week11,12,FALSE)+VLOOKUP(B4,week12,12,FALSE)+VLOOKUP(B4,week13,12,FALSE)+VLOOKUP(B4,week14,12,FALSE)+VLOOKUP(B4,week15,12,FALSE)+VLOOKUP(B4,week16,12,FALSE)+VLOOKUP(B4,week17,12,FALSE)+VLOOKUP(B4,week18,12,FALSE)+VLOOKUP(B4,week19,12,FALSE)+VLOOKUP(B4,week20,12,FALSE)+VLOOKUP(B4,week21,12,FALSE)+VLOOKUP(B4,week22,12,FALSE)+VLOOKUP(B4,week23,12,FALSE)+VLOOKUP(B4,week24,12,FALSE)+VLOOKUP(B4,week25,12,FALSE)+VLOOKUP(B4,week26,12,FALSE)))</f>
        <v/>
      </c>
      <c r="G4" s="4" t="str">
        <f>IF(ISERROR(F4-MAX($F$4:$F$13)),"",(F4-MAX($F$4:$F$13)))</f>
        <v/>
      </c>
    </row>
    <row r="5" spans="2:15" x14ac:dyDescent="0.3">
      <c r="B5" s="9" t="str">
        <f>IF(Settings!B5&gt;0,Settings!B5,"")</f>
        <v/>
      </c>
      <c r="C5" s="4" t="str">
        <f t="shared" ref="C5:C13" si="3">IF(ISERROR(RANK(F5,$F$4:$F$13,0)),"",RANK(F5,$F$4:$F$13,0))</f>
        <v/>
      </c>
      <c r="D5" s="4">
        <f t="shared" si="0"/>
        <v>0</v>
      </c>
      <c r="E5" s="6" t="str">
        <f t="shared" si="1"/>
        <v/>
      </c>
      <c r="F5" s="19" t="str">
        <f t="shared" si="2"/>
        <v/>
      </c>
      <c r="G5" s="4" t="str">
        <f t="shared" ref="G5:G13" si="4">IF(ISERROR(F5-MAX($F$4:$F$13)),"",(F5-MAX($F$4:$F$13)))</f>
        <v/>
      </c>
    </row>
    <row r="6" spans="2:15" x14ac:dyDescent="0.3">
      <c r="B6" s="9" t="str">
        <f>IF(Settings!B6&gt;0,Settings!B6,"")</f>
        <v/>
      </c>
      <c r="C6" s="4" t="str">
        <f t="shared" si="3"/>
        <v/>
      </c>
      <c r="D6" s="4">
        <f t="shared" si="0"/>
        <v>0</v>
      </c>
      <c r="E6" s="6" t="str">
        <f t="shared" si="1"/>
        <v/>
      </c>
      <c r="F6" s="19" t="str">
        <f t="shared" si="2"/>
        <v/>
      </c>
      <c r="G6" s="4" t="str">
        <f t="shared" si="4"/>
        <v/>
      </c>
    </row>
    <row r="7" spans="2:15" x14ac:dyDescent="0.3">
      <c r="B7" s="9" t="str">
        <f>IF(Settings!B7&gt;0,Settings!B7,"")</f>
        <v/>
      </c>
      <c r="C7" s="4" t="str">
        <f t="shared" si="3"/>
        <v/>
      </c>
      <c r="D7" s="4">
        <f t="shared" si="0"/>
        <v>0</v>
      </c>
      <c r="E7" s="6" t="str">
        <f t="shared" si="1"/>
        <v/>
      </c>
      <c r="F7" s="19" t="str">
        <f t="shared" si="2"/>
        <v/>
      </c>
      <c r="G7" s="4" t="str">
        <f t="shared" si="4"/>
        <v/>
      </c>
    </row>
    <row r="8" spans="2:15" x14ac:dyDescent="0.3">
      <c r="B8" s="9" t="str">
        <f>IF(Settings!B8&gt;0,Settings!B8,"")</f>
        <v/>
      </c>
      <c r="C8" s="4" t="str">
        <f t="shared" si="3"/>
        <v/>
      </c>
      <c r="D8" s="4">
        <f t="shared" si="0"/>
        <v>0</v>
      </c>
      <c r="E8" s="6" t="str">
        <f t="shared" si="1"/>
        <v/>
      </c>
      <c r="F8" s="19" t="str">
        <f t="shared" si="2"/>
        <v/>
      </c>
      <c r="G8" s="4" t="str">
        <f t="shared" si="4"/>
        <v/>
      </c>
    </row>
    <row r="9" spans="2:15" x14ac:dyDescent="0.3">
      <c r="B9" s="9" t="str">
        <f>IF(Settings!B9&gt;0,Settings!B9,"")</f>
        <v/>
      </c>
      <c r="C9" s="4" t="str">
        <f t="shared" si="3"/>
        <v/>
      </c>
      <c r="D9" s="4">
        <f t="shared" si="0"/>
        <v>0</v>
      </c>
      <c r="E9" s="6" t="str">
        <f t="shared" si="1"/>
        <v/>
      </c>
      <c r="F9" s="19" t="str">
        <f t="shared" si="2"/>
        <v/>
      </c>
      <c r="G9" s="4" t="str">
        <f t="shared" si="4"/>
        <v/>
      </c>
    </row>
    <row r="10" spans="2:15" x14ac:dyDescent="0.3">
      <c r="B10" s="9" t="str">
        <f>IF(Settings!B10&gt;0,Settings!B10,"")</f>
        <v/>
      </c>
      <c r="C10" s="4" t="str">
        <f t="shared" si="3"/>
        <v/>
      </c>
      <c r="D10" s="4">
        <f t="shared" si="0"/>
        <v>0</v>
      </c>
      <c r="E10" s="6" t="str">
        <f t="shared" si="1"/>
        <v/>
      </c>
      <c r="F10" s="19" t="str">
        <f t="shared" si="2"/>
        <v/>
      </c>
      <c r="G10" s="4" t="str">
        <f t="shared" si="4"/>
        <v/>
      </c>
    </row>
    <row r="11" spans="2:15" x14ac:dyDescent="0.3">
      <c r="B11" s="9" t="str">
        <f>IF(Settings!B11&gt;0,Settings!B11,"")</f>
        <v/>
      </c>
      <c r="C11" s="4" t="str">
        <f t="shared" si="3"/>
        <v/>
      </c>
      <c r="D11" s="4">
        <f t="shared" si="0"/>
        <v>0</v>
      </c>
      <c r="E11" s="6" t="str">
        <f t="shared" si="1"/>
        <v/>
      </c>
      <c r="F11" s="19" t="str">
        <f t="shared" si="2"/>
        <v/>
      </c>
      <c r="G11" s="4" t="str">
        <f t="shared" si="4"/>
        <v/>
      </c>
    </row>
    <row r="12" spans="2:15" x14ac:dyDescent="0.3">
      <c r="B12" s="9" t="str">
        <f>IF(Settings!B12&gt;0,Settings!B12,"")</f>
        <v/>
      </c>
      <c r="C12" s="4" t="str">
        <f t="shared" si="3"/>
        <v/>
      </c>
      <c r="D12" s="4">
        <f t="shared" si="0"/>
        <v>0</v>
      </c>
      <c r="E12" s="6" t="str">
        <f t="shared" si="1"/>
        <v/>
      </c>
      <c r="F12" s="19" t="str">
        <f t="shared" si="2"/>
        <v/>
      </c>
      <c r="G12" s="4" t="str">
        <f t="shared" si="4"/>
        <v/>
      </c>
    </row>
    <row r="13" spans="2:15" x14ac:dyDescent="0.3">
      <c r="B13" s="9" t="str">
        <f>IF(Settings!B13&gt;0,Settings!B13,"")</f>
        <v/>
      </c>
      <c r="C13" s="4" t="str">
        <f t="shared" si="3"/>
        <v/>
      </c>
      <c r="D13" s="4">
        <f t="shared" si="0"/>
        <v>0</v>
      </c>
      <c r="E13" s="6" t="str">
        <f t="shared" si="1"/>
        <v/>
      </c>
      <c r="F13" s="19" t="str">
        <f t="shared" si="2"/>
        <v/>
      </c>
      <c r="G13" s="4" t="str">
        <f t="shared" si="4"/>
        <v/>
      </c>
    </row>
    <row r="15" spans="2:15" x14ac:dyDescent="0.3">
      <c r="B15" s="7" t="s">
        <v>48</v>
      </c>
      <c r="C15" s="8"/>
      <c r="D15" s="8"/>
      <c r="F15" s="7" t="s">
        <v>50</v>
      </c>
      <c r="G15" s="7"/>
      <c r="H15" s="7"/>
      <c r="I15" s="7"/>
      <c r="J15" s="14"/>
      <c r="K15" s="14"/>
      <c r="L15" s="8"/>
      <c r="M15" s="8"/>
      <c r="N15" s="8"/>
      <c r="O15" s="8"/>
    </row>
    <row r="16" spans="2:15" ht="72" x14ac:dyDescent="0.3">
      <c r="B16" s="3"/>
      <c r="C16" s="56" t="s">
        <v>47</v>
      </c>
      <c r="D16" s="56" t="s">
        <v>51</v>
      </c>
      <c r="E16" s="17"/>
      <c r="F16" s="17" t="str">
        <f>IF(Settings!B4&gt;0,Settings!B4,"")</f>
        <v/>
      </c>
      <c r="G16" s="17" t="str">
        <f>IF(Settings!B5&gt;0,Settings!B5,"")</f>
        <v/>
      </c>
      <c r="H16" s="17" t="str">
        <f>IF(Settings!B6&gt;0,Settings!B6,"")</f>
        <v/>
      </c>
      <c r="I16" s="17" t="str">
        <f>IF(Settings!B7&gt;0,Settings!B7,"")</f>
        <v/>
      </c>
      <c r="J16" s="17" t="str">
        <f>IF(Settings!B8&gt;0,Settings!B8,"")</f>
        <v/>
      </c>
      <c r="K16" s="17" t="str">
        <f>IF(Settings!B9&gt;0,Settings!B9,"")</f>
        <v/>
      </c>
      <c r="L16" s="17" t="str">
        <f>IF(Settings!B10&gt;0,Settings!B10,"")</f>
        <v/>
      </c>
      <c r="M16" s="17" t="str">
        <f>IF(Settings!B11&gt;0,Settings!B11,"")</f>
        <v/>
      </c>
      <c r="N16" s="17" t="str">
        <f>IF(Settings!B12&gt;0,Settings!B12,"")</f>
        <v/>
      </c>
      <c r="O16" s="17" t="str">
        <f>IF(Settings!B13&gt;0,Settings!B13,"")</f>
        <v/>
      </c>
    </row>
    <row r="17" spans="2:15" x14ac:dyDescent="0.3">
      <c r="B17" s="55" t="s">
        <v>9</v>
      </c>
      <c r="C17" s="55" t="str">
        <f>IF(MAX(IF(VLOOKUP("SubTotal",week1,2,0)="",0,VLOOKUP("SubTotal",week1,2,0)),IF(VLOOKUP("SubTotal",week1,3,0)="",0,VLOOKUP("SubTotal",week1,3,0)),IF(VLOOKUP("SubTotal",week1,4,0)="",0,VLOOKUP("SubTotal",week1,4,0)),IF(VLOOKUP("SubTotal",week1,5,0)="",0,VLOOKUP("SubTotal",week1,5,0)),IF(VLOOKUP("SubTotal",week1,6,0)="",0,VLOOKUP("SubTotal",week1,6,0)),IF(VLOOKUP("SubTotal",week1,7,0)="",0,VLOOKUP("SubTotal",week1,7,0)),IF(VLOOKUP("SubTotal",week1,8,0)="",0,VLOOKUP("SubTotal",week1,8,0)),IF(VLOOKUP("SubTotal",week1,9,0)="",0,VLOOKUP("SubTotal",week1,9,0)),IF(VLOOKUP("SubTotal",week1,10,0)="",0,VLOOKUP("SubTotal",week1,10,0)),IF(VLOOKUP("SubTotal",week1,11,0)="",0,VLOOKUP("SubTotal",week1,11,0)))=0,"",MAX(IF(VLOOKUP("SubTotal",week1,2,0)="",0,VLOOKUP("SubTotal",week1,2,0)),IF(VLOOKUP("SubTotal",week1,3,0)="",0,VLOOKUP("SubTotal",week1,3,0)),IF(VLOOKUP("SubTotal",week1,4,0)="",0,VLOOKUP("SubTotal",week1,4,0)),IF(VLOOKUP("SubTotal",week1,5,0)="",0,VLOOKUP("SubTotal",week1,5,0)),IF(VLOOKUP("SubTotal",week1,6,0)="",0,VLOOKUP("SubTotal",week1,6,0)),IF(VLOOKUP("SubTotal",week1,7,0)="",0,VLOOKUP("SubTotal",week1,7,0)),IF(VLOOKUP("SubTotal",week1,8,0)="",0,VLOOKUP("SubTotal",week1,8,0)),IF(VLOOKUP("SubTotal",week1,9,0)="",0,VLOOKUP("SubTotal",week1,9,0)),IF(VLOOKUP("SubTotal",week1,10,0)="",0,VLOOKUP("SubTotal",week1,10,0)),IF(VLOOKUP("SubTotal",week1,11,0)="",0,VLOOKUP("SubTotal",week1,11,0))))</f>
        <v/>
      </c>
      <c r="D17" s="55" t="str">
        <f>IF(VLOOKUP("SubTotal",week1,12,0)=0,"",VLOOKUP("SubTotal",week1,12,0))</f>
        <v/>
      </c>
      <c r="F17" s="4" t="str">
        <f>IF($C17="","",(VLOOKUP($F$16,week1,13,FALSE)))</f>
        <v/>
      </c>
      <c r="G17" s="4" t="str">
        <f>IF($C17="","",(VLOOKUP($G$16,week1,13,FALSE)))</f>
        <v/>
      </c>
      <c r="H17" s="4" t="str">
        <f>IF($C17="","",(VLOOKUP($H$16,week1,13,FALSE)))</f>
        <v/>
      </c>
      <c r="I17" s="4" t="str">
        <f>IF($C17="","",(VLOOKUP($I$16,week1,13,FALSE)))</f>
        <v/>
      </c>
      <c r="J17" s="4" t="str">
        <f>IF($C17="","",(VLOOKUP($J$16,week1,13,FALSE)))</f>
        <v/>
      </c>
      <c r="K17" s="4" t="str">
        <f>IF($C17="","",(VLOOKUP($K$16,week1,13,FALSE)))</f>
        <v/>
      </c>
      <c r="L17" s="4" t="str">
        <f>IF($C17="","",(VLOOKUP($L$16,week1,13,FALSE)))</f>
        <v/>
      </c>
      <c r="M17" s="4" t="str">
        <f>IF($C17="","",(VLOOKUP($M$16,week1,13,FALSE)))</f>
        <v/>
      </c>
      <c r="N17" s="4" t="str">
        <f>IF($C17="","",(VLOOKUP($N$16,week1,13,FALSE)))</f>
        <v/>
      </c>
      <c r="O17" s="4" t="str">
        <f>IF($C17="","",(VLOOKUP($O$16,week1,13,FALSE)))</f>
        <v/>
      </c>
    </row>
    <row r="18" spans="2:15" x14ac:dyDescent="0.3">
      <c r="B18" s="55" t="s">
        <v>8</v>
      </c>
      <c r="C18" s="55" t="str">
        <f>IF(MAX(IF(VLOOKUP("SubTotal",week2,2,0)="",0,VLOOKUP("SubTotal",week2,2,0)),IF(VLOOKUP("SubTotal",week2,3,0)="",0,VLOOKUP("SubTotal",week2,3,0)),IF(VLOOKUP("SubTotal",week2,4,0)="",0,VLOOKUP("SubTotal",week2,4,0)),IF(VLOOKUP("SubTotal",week2,5,0)="",0,VLOOKUP("SubTotal",week2,5,0)),IF(VLOOKUP("SubTotal",week2,6,0)="",0,VLOOKUP("SubTotal",week2,6,0)),IF(VLOOKUP("SubTotal",week2,7,0)="",0,VLOOKUP("SubTotal",week2,7,0)),IF(VLOOKUP("SubTotal",week2,8,0)="",0,VLOOKUP("SubTotal",week2,8,0)),IF(VLOOKUP("SubTotal",week2,9,0)="",0,VLOOKUP("SubTotal",week2,9,0)),IF(VLOOKUP("SubTotal",week2,10,0)="",0,VLOOKUP("SubTotal",week2,10,0)),IF(VLOOKUP("SubTotal",week2,11,0)="",0,VLOOKUP("SubTotal",week2,11,0)))=0,"",MAX(IF(VLOOKUP("SubTotal",week2,2,0)="",0,VLOOKUP("SubTotal",week2,2,0)),IF(VLOOKUP("SubTotal",week2,3,0)="",0,VLOOKUP("SubTotal",week2,3,0)),IF(VLOOKUP("SubTotal",week2,4,0)="",0,VLOOKUP("SubTotal",week2,4,0)),IF(VLOOKUP("SubTotal",week2,5,0)="",0,VLOOKUP("SubTotal",week2,5,0)),IF(VLOOKUP("SubTotal",week2,6,0)="",0,VLOOKUP("SubTotal",week2,6,0)),IF(VLOOKUP("SubTotal",week2,7,0)="",0,VLOOKUP("SubTotal",week2,7,0)),IF(VLOOKUP("SubTotal",week2,8,0)="",0,VLOOKUP("SubTotal",week2,8,0)),IF(VLOOKUP("SubTotal",week2,9,0)="",0,VLOOKUP("SubTotal",week2,9,0)),IF(VLOOKUP("SubTotal",week2,10,0)="",0,VLOOKUP("SubTotal",week2,10,0)),IF(VLOOKUP("SubTotal",week2,11,0)="",0,VLOOKUP("SubTotal",week2,11,0))))</f>
        <v/>
      </c>
      <c r="D18" s="55" t="str">
        <f>IF(VLOOKUP("SubTotal",week2,12,0)=0,"",VLOOKUP("SubTotal",week2,12,0))</f>
        <v/>
      </c>
      <c r="F18" s="4" t="str">
        <f>IF($C18="","",(VLOOKUP($F$16,week2,13,FALSE)))</f>
        <v/>
      </c>
      <c r="G18" s="4" t="str">
        <f>IF($C18="","",(VLOOKUP($G$16,week2,13,FALSE)))</f>
        <v/>
      </c>
      <c r="H18" s="4" t="str">
        <f>IF($C18="","",(VLOOKUP($H$16,week2,13,FALSE)))</f>
        <v/>
      </c>
      <c r="I18" s="4" t="str">
        <f>IF($C18="","",(VLOOKUP($I$16,week2,13,FALSE)))</f>
        <v/>
      </c>
      <c r="J18" s="4" t="str">
        <f>IF($C18="","",(VLOOKUP($J$16,week2,13,FALSE)))</f>
        <v/>
      </c>
      <c r="K18" s="4" t="str">
        <f>IF($C18="","",(VLOOKUP($K$16,week2,13,FALSE)))</f>
        <v/>
      </c>
      <c r="L18" s="4" t="str">
        <f>IF($C18="","",(VLOOKUP($L$16,week2,13,FALSE)))</f>
        <v/>
      </c>
      <c r="M18" s="4" t="str">
        <f>IF($C18="","",(VLOOKUP($M$16,week2,13,FALSE)))</f>
        <v/>
      </c>
      <c r="N18" s="4" t="str">
        <f>IF($C18="","",(VLOOKUP($N$16,week2,13,FALSE)))</f>
        <v/>
      </c>
      <c r="O18" s="4" t="str">
        <f>IF($C18="","",(VLOOKUP($O$16,week2,13,FALSE)))</f>
        <v/>
      </c>
    </row>
    <row r="19" spans="2:15" x14ac:dyDescent="0.3">
      <c r="B19" s="55" t="s">
        <v>10</v>
      </c>
      <c r="C19" s="55" t="str">
        <f>IF(MAX(IF(VLOOKUP("SubTotal",week3,2,0)="",0,VLOOKUP("SubTotal",week3,2,0)),IF(VLOOKUP("SubTotal",week3,3,0)="",0,VLOOKUP("SubTotal",week3,3,0)),IF(VLOOKUP("SubTotal",week3,4,0)="",0,VLOOKUP("SubTotal",week3,4,0)),IF(VLOOKUP("SubTotal",week3,5,0)="",0,VLOOKUP("SubTotal",week3,5,0)),IF(VLOOKUP("SubTotal",week3,6,0)="",0,VLOOKUP("SubTotal",week3,6,0)),IF(VLOOKUP("SubTotal",week3,7,0)="",0,VLOOKUP("SubTotal",week3,7,0)),IF(VLOOKUP("SubTotal",week3,8,0)="",0,VLOOKUP("SubTotal",week3,8,0)),IF(VLOOKUP("SubTotal",week3,9,0)="",0,VLOOKUP("SubTotal",week3,9,0)),IF(VLOOKUP("SubTotal",week3,10,0)="",0,VLOOKUP("SubTotal",week3,10,0)),IF(VLOOKUP("SubTotal",week3,11,0)="",0,VLOOKUP("SubTotal",week3,11,0)))=0,"",MAX(IF(VLOOKUP("SubTotal",week3,2,0)="",0,VLOOKUP("SubTotal",week3,2,0)),IF(VLOOKUP("SubTotal",week3,3,0)="",0,VLOOKUP("SubTotal",week3,3,0)),IF(VLOOKUP("SubTotal",week3,4,0)="",0,VLOOKUP("SubTotal",week3,4,0)),IF(VLOOKUP("SubTotal",week3,5,0)="",0,VLOOKUP("SubTotal",week3,5,0)),IF(VLOOKUP("SubTotal",week3,6,0)="",0,VLOOKUP("SubTotal",week3,6,0)),IF(VLOOKUP("SubTotal",week3,7,0)="",0,VLOOKUP("SubTotal",week3,7,0)),IF(VLOOKUP("SubTotal",week3,8,0)="",0,VLOOKUP("SubTotal",week3,8,0)),IF(VLOOKUP("SubTotal",week3,9,0)="",0,VLOOKUP("SubTotal",week3,9,0)),IF(VLOOKUP("SubTotal",week3,10,0)="",0,VLOOKUP("SubTotal",week3,10,0)),IF(VLOOKUP("SubTotal",week3,11,0)="",0,VLOOKUP("SubTotal",week3,11,0))))</f>
        <v/>
      </c>
      <c r="D19" s="55" t="str">
        <f>IF(VLOOKUP("SubTotal",week3,12,0)=0,"",VLOOKUP("SubTotal",week3,12,0))</f>
        <v/>
      </c>
      <c r="F19" s="4" t="str">
        <f>IF($C19="","",(VLOOKUP($F$16,week3,13,FALSE)))</f>
        <v/>
      </c>
      <c r="G19" s="4" t="str">
        <f>IF($C19="","",(VLOOKUP($G$16,week3,13,FALSE)))</f>
        <v/>
      </c>
      <c r="H19" s="4" t="str">
        <f>IF($C19="","",(VLOOKUP($H$16,week3,13,FALSE)))</f>
        <v/>
      </c>
      <c r="I19" s="4" t="str">
        <f>IF($C19="","",(VLOOKUP($I$16,week3,13,FALSE)))</f>
        <v/>
      </c>
      <c r="J19" s="4" t="str">
        <f>IF($C19="","",(VLOOKUP($J$16,week3,13,FALSE)))</f>
        <v/>
      </c>
      <c r="K19" s="4" t="str">
        <f>IF($C19="","",(VLOOKUP($K$16,week3,13,FALSE)))</f>
        <v/>
      </c>
      <c r="L19" s="4" t="str">
        <f>IF($C19="","",(VLOOKUP($L$16,week3,13,FALSE)))</f>
        <v/>
      </c>
      <c r="M19" s="4" t="str">
        <f>IF($C19="","",(VLOOKUP($M$16,week3,13,FALSE)))</f>
        <v/>
      </c>
      <c r="N19" s="4" t="str">
        <f>IF($C19="","",(VLOOKUP($N$16,week3,13,FALSE)))</f>
        <v/>
      </c>
      <c r="O19" s="4" t="str">
        <f>IF($C19="","",(VLOOKUP($O$16,week3,13,FALSE)))</f>
        <v/>
      </c>
    </row>
    <row r="20" spans="2:15" x14ac:dyDescent="0.3">
      <c r="B20" s="55" t="s">
        <v>11</v>
      </c>
      <c r="C20" s="55" t="str">
        <f>IF(MAX(IF(VLOOKUP("SubTotal",week4,2,0)="",0,VLOOKUP("SubTotal",week4,2,0)),IF(VLOOKUP("SubTotal",week4,3,0)="",0,VLOOKUP("SubTotal",week4,3,0)),IF(VLOOKUP("SubTotal",week4,4,0)="",0,VLOOKUP("SubTotal",week4,4,0)),IF(VLOOKUP("SubTotal",week4,5,0)="",0,VLOOKUP("SubTotal",week4,5,0)),IF(VLOOKUP("SubTotal",week4,6,0)="",0,VLOOKUP("SubTotal",week4,6,0)),IF(VLOOKUP("SubTotal",week4,7,0)="",0,VLOOKUP("SubTotal",week4,7,0)),IF(VLOOKUP("SubTotal",week4,8,0)="",0,VLOOKUP("SubTotal",week4,8,0)),IF(VLOOKUP("SubTotal",week4,9,0)="",0,VLOOKUP("SubTotal",week4,9,0)),IF(VLOOKUP("SubTotal",week4,10,0)="",0,VLOOKUP("SubTotal",week4,10,0)),IF(VLOOKUP("SubTotal",week4,11,0)="",0,VLOOKUP("SubTotal",week4,11,0)))=0,"",MAX(IF(VLOOKUP("SubTotal",week4,2,0)="",0,VLOOKUP("SubTotal",week4,2,0)),IF(VLOOKUP("SubTotal",week4,3,0)="",0,VLOOKUP("SubTotal",week4,3,0)),IF(VLOOKUP("SubTotal",week4,4,0)="",0,VLOOKUP("SubTotal",week4,4,0)),IF(VLOOKUP("SubTotal",week4,5,0)="",0,VLOOKUP("SubTotal",week4,5,0)),IF(VLOOKUP("SubTotal",week4,6,0)="",0,VLOOKUP("SubTotal",week4,6,0)),IF(VLOOKUP("SubTotal",week4,7,0)="",0,VLOOKUP("SubTotal",week4,7,0)),IF(VLOOKUP("SubTotal",week4,8,0)="",0,VLOOKUP("SubTotal",week4,8,0)),IF(VLOOKUP("SubTotal",week4,9,0)="",0,VLOOKUP("SubTotal",week4,9,0)),IF(VLOOKUP("SubTotal",week4,10,0)="",0,VLOOKUP("SubTotal",week4,10,0)),IF(VLOOKUP("SubTotal",week4,11,0)="",0,VLOOKUP("SubTotal",week4,11,0))))</f>
        <v/>
      </c>
      <c r="D20" s="55" t="str">
        <f>IF(VLOOKUP("SubTotal",week4,12,0)=0,"",VLOOKUP("SubTotal",week4,12,0))</f>
        <v/>
      </c>
      <c r="F20" s="4" t="str">
        <f>IF($C20="","",(VLOOKUP($F$16,week4,13,FALSE)))</f>
        <v/>
      </c>
      <c r="G20" s="4" t="str">
        <f>IF($C20="","",(VLOOKUP($G$16,week4,13,FALSE)))</f>
        <v/>
      </c>
      <c r="H20" s="4" t="str">
        <f>IF($C20="","",(VLOOKUP($H$16,week4,13,FALSE)))</f>
        <v/>
      </c>
      <c r="I20" s="4" t="str">
        <f>IF($C20="","",(VLOOKUP($I$16,week4,13,FALSE)))</f>
        <v/>
      </c>
      <c r="J20" s="4" t="str">
        <f>IF($C20="","",(VLOOKUP($J$16,week4,13,FALSE)))</f>
        <v/>
      </c>
      <c r="K20" s="4" t="str">
        <f>IF($C20="","",(VLOOKUP($K$16,week4,13,FALSE)))</f>
        <v/>
      </c>
      <c r="L20" s="4" t="str">
        <f>IF($C20="","",(VLOOKUP($L$16,week4,13,FALSE)))</f>
        <v/>
      </c>
      <c r="M20" s="4" t="str">
        <f>IF($C20="","",(VLOOKUP($M$16,week4,13,FALSE)))</f>
        <v/>
      </c>
      <c r="N20" s="4" t="str">
        <f>IF($C20="","",(VLOOKUP($N$16,week4,13,FALSE)))</f>
        <v/>
      </c>
      <c r="O20" s="4" t="str">
        <f>IF($C20="","",(VLOOKUP($O$16,week4,13,FALSE)))</f>
        <v/>
      </c>
    </row>
    <row r="21" spans="2:15" x14ac:dyDescent="0.3">
      <c r="B21" s="55" t="s">
        <v>12</v>
      </c>
      <c r="C21" s="55" t="str">
        <f>IF(MAX(IF(VLOOKUP("SubTotal",week5,2,0)="",0,VLOOKUP("SubTotal",week5,2,0)),IF(VLOOKUP("SubTotal",week5,3,0)="",0,VLOOKUP("SubTotal",week5,3,0)),IF(VLOOKUP("SubTotal",week5,4,0)="",0,VLOOKUP("SubTotal",week5,4,0)),IF(VLOOKUP("SubTotal",week5,5,0)="",0,VLOOKUP("SubTotal",week5,5,0)),IF(VLOOKUP("SubTotal",week5,6,0)="",0,VLOOKUP("SubTotal",week5,6,0)),IF(VLOOKUP("SubTotal",week5,7,0)="",0,VLOOKUP("SubTotal",week5,7,0)),IF(VLOOKUP("SubTotal",week5,8,0)="",0,VLOOKUP("SubTotal",week5,8,0)),IF(VLOOKUP("SubTotal",week5,9,0)="",0,VLOOKUP("SubTotal",week5,9,0)),IF(VLOOKUP("SubTotal",week5,10,0)="",0,VLOOKUP("SubTotal",week5,10,0)),IF(VLOOKUP("SubTotal",week5,11,0)="",0,VLOOKUP("SubTotal",week5,11,0)))=0,"",MAX(IF(VLOOKUP("SubTotal",week5,2,0)="",0,VLOOKUP("SubTotal",week5,2,0)),IF(VLOOKUP("SubTotal",week5,3,0)="",0,VLOOKUP("SubTotal",week5,3,0)),IF(VLOOKUP("SubTotal",week5,4,0)="",0,VLOOKUP("SubTotal",week5,4,0)),IF(VLOOKUP("SubTotal",week5,5,0)="",0,VLOOKUP("SubTotal",week5,5,0)),IF(VLOOKUP("SubTotal",week5,6,0)="",0,VLOOKUP("SubTotal",week5,6,0)),IF(VLOOKUP("SubTotal",week5,7,0)="",0,VLOOKUP("SubTotal",week5,7,0)),IF(VLOOKUP("SubTotal",week5,8,0)="",0,VLOOKUP("SubTotal",week5,8,0)),IF(VLOOKUP("SubTotal",week5,9,0)="",0,VLOOKUP("SubTotal",week5,9,0)),IF(VLOOKUP("SubTotal",week5,10,0)="",0,VLOOKUP("SubTotal",week5,10,0)),IF(VLOOKUP("SubTotal",week5,11,0)="",0,VLOOKUP("SubTotal",week5,11,0))))</f>
        <v/>
      </c>
      <c r="D21" s="55" t="str">
        <f>IF(VLOOKUP("SubTotal",week5,12,0)=0,"",VLOOKUP("SubTotal",week5,12,0))</f>
        <v/>
      </c>
      <c r="F21" s="4" t="str">
        <f>IF($C21="","",(VLOOKUP($F$16,week5,13,FALSE)))</f>
        <v/>
      </c>
      <c r="G21" s="4" t="str">
        <f>IF($C21="","",(VLOOKUP($G$16,week5,13,FALSE)))</f>
        <v/>
      </c>
      <c r="H21" s="4" t="str">
        <f>IF($C21="","",(VLOOKUP($H$16,week5,13,FALSE)))</f>
        <v/>
      </c>
      <c r="I21" s="4" t="str">
        <f>IF($C21="","",(VLOOKUP($I$16,week5,13,FALSE)))</f>
        <v/>
      </c>
      <c r="J21" s="4" t="str">
        <f>IF($C21="","",(VLOOKUP($J$16,week5,13,FALSE)))</f>
        <v/>
      </c>
      <c r="K21" s="4" t="str">
        <f>IF($C21="","",(VLOOKUP($K$16,week5,13,FALSE)))</f>
        <v/>
      </c>
      <c r="L21" s="4" t="str">
        <f>IF($C21="","",(VLOOKUP($L$16,week5,13,FALSE)))</f>
        <v/>
      </c>
      <c r="M21" s="4" t="str">
        <f>IF($C21="","",(VLOOKUP($M$16,week5,13,FALSE)))</f>
        <v/>
      </c>
      <c r="N21" s="4" t="str">
        <f>IF($C21="","",(VLOOKUP($N$16,week5,13,FALSE)))</f>
        <v/>
      </c>
      <c r="O21" s="4" t="str">
        <f>IF($C21="","",(VLOOKUP($O$16,week5,13,FALSE)))</f>
        <v/>
      </c>
    </row>
    <row r="22" spans="2:15" x14ac:dyDescent="0.3">
      <c r="B22" s="55" t="s">
        <v>13</v>
      </c>
      <c r="C22" s="55" t="str">
        <f>IF(MAX(IF(VLOOKUP("SubTotal",week6,2,0)="",0,VLOOKUP("SubTotal",week6,2,0)),IF(VLOOKUP("SubTotal",week6,3,0)="",0,VLOOKUP("SubTotal",week6,3,0)),IF(VLOOKUP("SubTotal",week6,4,0)="",0,VLOOKUP("SubTotal",week6,4,0)),IF(VLOOKUP("SubTotal",week6,5,0)="",0,VLOOKUP("SubTotal",week6,5,0)),IF(VLOOKUP("SubTotal",week6,6,0)="",0,VLOOKUP("SubTotal",week6,6,0)),IF(VLOOKUP("SubTotal",week6,7,0)="",0,VLOOKUP("SubTotal",week6,7,0)),IF(VLOOKUP("SubTotal",week6,8,0)="",0,VLOOKUP("SubTotal",week6,8,0)),IF(VLOOKUP("SubTotal",week6,9,0)="",0,VLOOKUP("SubTotal",week6,9,0)),IF(VLOOKUP("SubTotal",week6,10,0)="",0,VLOOKUP("SubTotal",week6,10,0)),IF(VLOOKUP("SubTotal",week6,11,0)="",0,VLOOKUP("SubTotal",week6,11,0)))=0,"",MAX(IF(VLOOKUP("SubTotal",week6,2,0)="",0,VLOOKUP("SubTotal",week6,2,0)),IF(VLOOKUP("SubTotal",week6,3,0)="",0,VLOOKUP("SubTotal",week6,3,0)),IF(VLOOKUP("SubTotal",week6,4,0)="",0,VLOOKUP("SubTotal",week6,4,0)),IF(VLOOKUP("SubTotal",week6,5,0)="",0,VLOOKUP("SubTotal",week6,5,0)),IF(VLOOKUP("SubTotal",week6,6,0)="",0,VLOOKUP("SubTotal",week6,6,0)),IF(VLOOKUP("SubTotal",week6,7,0)="",0,VLOOKUP("SubTotal",week6,7,0)),IF(VLOOKUP("SubTotal",week6,8,0)="",0,VLOOKUP("SubTotal",week6,8,0)),IF(VLOOKUP("SubTotal",week6,9,0)="",0,VLOOKUP("SubTotal",week6,9,0)),IF(VLOOKUP("SubTotal",week6,10,0)="",0,VLOOKUP("SubTotal",week6,10,0)),IF(VLOOKUP("SubTotal",week6,11,0)="",0,VLOOKUP("SubTotal",week6,11,0))))</f>
        <v/>
      </c>
      <c r="D22" s="55" t="str">
        <f>IF(VLOOKUP("SubTotal",week6,12,0)=0,"",VLOOKUP("SubTotal",week6,12,0))</f>
        <v/>
      </c>
      <c r="F22" s="4" t="str">
        <f>IF($C22="","",(VLOOKUP($F$16,week6,13,FALSE)))</f>
        <v/>
      </c>
      <c r="G22" s="4" t="str">
        <f>IF($C22="","",(VLOOKUP($G$16,week6,13,FALSE)))</f>
        <v/>
      </c>
      <c r="H22" s="4" t="str">
        <f>IF($C22="","",(VLOOKUP($H$16,week6,13,FALSE)))</f>
        <v/>
      </c>
      <c r="I22" s="4" t="str">
        <f>IF($C22="","",(VLOOKUP($I$16,week6,13,FALSE)))</f>
        <v/>
      </c>
      <c r="J22" s="4" t="str">
        <f>IF($C22="","",(VLOOKUP($J$16,week6,13,FALSE)))</f>
        <v/>
      </c>
      <c r="K22" s="4" t="str">
        <f>IF($C22="","",(VLOOKUP($K$16,week6,13,FALSE)))</f>
        <v/>
      </c>
      <c r="L22" s="4" t="str">
        <f>IF($C22="","",(VLOOKUP($L$16,week6,13,FALSE)))</f>
        <v/>
      </c>
      <c r="M22" s="4" t="str">
        <f>IF($C22="","",(VLOOKUP($M$16,week6,13,FALSE)))</f>
        <v/>
      </c>
      <c r="N22" s="4" t="str">
        <f>IF($C22="","",(VLOOKUP($N$16,week6,13,FALSE)))</f>
        <v/>
      </c>
      <c r="O22" s="4" t="str">
        <f>IF($C22="","",(VLOOKUP($O$16,week6,13,FALSE)))</f>
        <v/>
      </c>
    </row>
    <row r="23" spans="2:15" x14ac:dyDescent="0.3">
      <c r="B23" s="55" t="s">
        <v>14</v>
      </c>
      <c r="C23" s="55" t="str">
        <f>IF(MAX(IF(VLOOKUP("SubTotal",week7,2,0)="",0,VLOOKUP("SubTotal",week7,2,0)),IF(VLOOKUP("SubTotal",week7,3,0)="",0,VLOOKUP("SubTotal",week7,3,0)),IF(VLOOKUP("SubTotal",week7,4,0)="",0,VLOOKUP("SubTotal",week7,4,0)),IF(VLOOKUP("SubTotal",week7,5,0)="",0,VLOOKUP("SubTotal",week7,5,0)),IF(VLOOKUP("SubTotal",week7,6,0)="",0,VLOOKUP("SubTotal",week7,6,0)),IF(VLOOKUP("SubTotal",week7,7,0)="",0,VLOOKUP("SubTotal",week7,7,0)),IF(VLOOKUP("SubTotal",week7,8,0)="",0,VLOOKUP("SubTotal",week7,8,0)),IF(VLOOKUP("SubTotal",week7,9,0)="",0,VLOOKUP("SubTotal",week7,9,0)),IF(VLOOKUP("SubTotal",week7,10,0)="",0,VLOOKUP("SubTotal",week7,10,0)),IF(VLOOKUP("SubTotal",week7,11,0)="",0,VLOOKUP("SubTotal",week7,11,0)))=0,"",MAX(IF(VLOOKUP("SubTotal",week7,2,0)="",0,VLOOKUP("SubTotal",week7,2,0)),IF(VLOOKUP("SubTotal",week7,3,0)="",0,VLOOKUP("SubTotal",week7,3,0)),IF(VLOOKUP("SubTotal",week7,4,0)="",0,VLOOKUP("SubTotal",week7,4,0)),IF(VLOOKUP("SubTotal",week7,5,0)="",0,VLOOKUP("SubTotal",week7,5,0)),IF(VLOOKUP("SubTotal",week7,6,0)="",0,VLOOKUP("SubTotal",week7,6,0)),IF(VLOOKUP("SubTotal",week7,7,0)="",0,VLOOKUP("SubTotal",week7,7,0)),IF(VLOOKUP("SubTotal",week7,8,0)="",0,VLOOKUP("SubTotal",week7,8,0)),IF(VLOOKUP("SubTotal",week7,9,0)="",0,VLOOKUP("SubTotal",week7,9,0)),IF(VLOOKUP("SubTotal",week7,10,0)="",0,VLOOKUP("SubTotal",week7,10,0)),IF(VLOOKUP("SubTotal",week7,11,0)="",0,VLOOKUP("SubTotal",week7,11,0))))</f>
        <v/>
      </c>
      <c r="D23" s="55" t="str">
        <f>IF(VLOOKUP("SubTotal",week7,12,0)=0,"",VLOOKUP("SubTotal",week7,12,0))</f>
        <v/>
      </c>
      <c r="F23" s="4" t="str">
        <f>IF($C23="","",(VLOOKUP($F$16,week7,13,FALSE)))</f>
        <v/>
      </c>
      <c r="G23" s="4" t="str">
        <f>IF($C23="","",(VLOOKUP($G$16,week7,13,FALSE)))</f>
        <v/>
      </c>
      <c r="H23" s="4" t="str">
        <f>IF($C23="","",(VLOOKUP($H$16,week7,13,FALSE)))</f>
        <v/>
      </c>
      <c r="I23" s="4" t="str">
        <f>IF($C23="","",(VLOOKUP($I$16,week7,13,FALSE)))</f>
        <v/>
      </c>
      <c r="J23" s="4" t="str">
        <f>IF($C23="","",(VLOOKUP($J$16,week7,13,FALSE)))</f>
        <v/>
      </c>
      <c r="K23" s="4" t="str">
        <f>IF($C23="","",(VLOOKUP($K$16,week7,13,FALSE)))</f>
        <v/>
      </c>
      <c r="L23" s="4" t="str">
        <f>IF($C23="","",(VLOOKUP($L$16,week7,13,FALSE)))</f>
        <v/>
      </c>
      <c r="M23" s="4" t="str">
        <f>IF($C23="","",(VLOOKUP($M$16,week7,13,FALSE)))</f>
        <v/>
      </c>
      <c r="N23" s="4" t="str">
        <f>IF($C23="","",(VLOOKUP($N$16,week7,13,FALSE)))</f>
        <v/>
      </c>
      <c r="O23" s="4" t="str">
        <f>IF($C23="","",(VLOOKUP($O$16,week7,13,FALSE)))</f>
        <v/>
      </c>
    </row>
    <row r="24" spans="2:15" x14ac:dyDescent="0.3">
      <c r="B24" s="55" t="s">
        <v>15</v>
      </c>
      <c r="C24" s="55" t="str">
        <f>IF(MAX(IF(VLOOKUP("SubTotal",week8,2,0)="",0,VLOOKUP("SubTotal",week8,2,0)),IF(VLOOKUP("SubTotal",week8,3,0)="",0,VLOOKUP("SubTotal",week8,3,0)),IF(VLOOKUP("SubTotal",week8,4,0)="",0,VLOOKUP("SubTotal",week8,4,0)),IF(VLOOKUP("SubTotal",week8,5,0)="",0,VLOOKUP("SubTotal",week8,5,0)),IF(VLOOKUP("SubTotal",week8,6,0)="",0,VLOOKUP("SubTotal",week8,6,0)),IF(VLOOKUP("SubTotal",week8,7,0)="",0,VLOOKUP("SubTotal",week8,7,0)),IF(VLOOKUP("SubTotal",week8,8,0)="",0,VLOOKUP("SubTotal",week8,8,0)),IF(VLOOKUP("SubTotal",week8,9,0)="",0,VLOOKUP("SubTotal",week8,9,0)),IF(VLOOKUP("SubTotal",week8,10,0)="",0,VLOOKUP("SubTotal",week8,10,0)),IF(VLOOKUP("SubTotal",week8,11,0)="",0,VLOOKUP("SubTotal",week8,11,0)))=0,"",MAX(IF(VLOOKUP("SubTotal",week8,2,0)="",0,VLOOKUP("SubTotal",week8,2,0)),IF(VLOOKUP("SubTotal",week8,3,0)="",0,VLOOKUP("SubTotal",week8,3,0)),IF(VLOOKUP("SubTotal",week8,4,0)="",0,VLOOKUP("SubTotal",week8,4,0)),IF(VLOOKUP("SubTotal",week8,5,0)="",0,VLOOKUP("SubTotal",week8,5,0)),IF(VLOOKUP("SubTotal",week8,6,0)="",0,VLOOKUP("SubTotal",week8,6,0)),IF(VLOOKUP("SubTotal",week8,7,0)="",0,VLOOKUP("SubTotal",week8,7,0)),IF(VLOOKUP("SubTotal",week8,8,0)="",0,VLOOKUP("SubTotal",week8,8,0)),IF(VLOOKUP("SubTotal",week8,9,0)="",0,VLOOKUP("SubTotal",week8,9,0)),IF(VLOOKUP("SubTotal",week8,10,0)="",0,VLOOKUP("SubTotal",week8,10,0)),IF(VLOOKUP("SubTotal",week8,11,0)="",0,VLOOKUP("SubTotal",week8,11,0))))</f>
        <v/>
      </c>
      <c r="D24" s="55" t="str">
        <f>IF(VLOOKUP("SubTotal",week8,12,0)=0,"",VLOOKUP("SubTotal",week8,12,0))</f>
        <v/>
      </c>
      <c r="F24" s="4" t="str">
        <f>IF($C24="","",(VLOOKUP($F$16,week8,13,FALSE)))</f>
        <v/>
      </c>
      <c r="G24" s="4" t="str">
        <f>IF($C24="","",(VLOOKUP($G$16,week8,13,FALSE)))</f>
        <v/>
      </c>
      <c r="H24" s="4" t="str">
        <f>IF($C24="","",(VLOOKUP($H$16,week8,13,FALSE)))</f>
        <v/>
      </c>
      <c r="I24" s="4" t="str">
        <f>IF($C24="","",(VLOOKUP($I$16,week8,13,FALSE)))</f>
        <v/>
      </c>
      <c r="J24" s="4" t="str">
        <f>IF($C24="","",(VLOOKUP($J$16,week8,13,FALSE)))</f>
        <v/>
      </c>
      <c r="K24" s="4" t="str">
        <f>IF($C24="","",(VLOOKUP($K$16,week8,13,FALSE)))</f>
        <v/>
      </c>
      <c r="L24" s="4" t="str">
        <f>IF($C24="","",(VLOOKUP($L$16,week8,13,FALSE)))</f>
        <v/>
      </c>
      <c r="M24" s="4" t="str">
        <f>IF($C24="","",(VLOOKUP($M$16,week8,13,FALSE)))</f>
        <v/>
      </c>
      <c r="N24" s="4" t="str">
        <f>IF($C24="","",(VLOOKUP($N$16,week8,13,FALSE)))</f>
        <v/>
      </c>
      <c r="O24" s="4" t="str">
        <f>IF($C24="","",(VLOOKUP($O$16,week8,13,FALSE)))</f>
        <v/>
      </c>
    </row>
    <row r="25" spans="2:15" x14ac:dyDescent="0.3">
      <c r="B25" s="55" t="s">
        <v>16</v>
      </c>
      <c r="C25" s="55" t="str">
        <f>IF(MAX(IF(VLOOKUP("SubTotal",week9,2,0)="",0,VLOOKUP("SubTotal",week9,2,0)),IF(VLOOKUP("SubTotal",week9,3,0)="",0,VLOOKUP("SubTotal",week9,3,0)),IF(VLOOKUP("SubTotal",week9,4,0)="",0,VLOOKUP("SubTotal",week9,4,0)),IF(VLOOKUP("SubTotal",week9,5,0)="",0,VLOOKUP("SubTotal",week9,5,0)),IF(VLOOKUP("SubTotal",week9,6,0)="",0,VLOOKUP("SubTotal",week9,6,0)),IF(VLOOKUP("SubTotal",week9,7,0)="",0,VLOOKUP("SubTotal",week9,7,0)),IF(VLOOKUP("SubTotal",week9,8,0)="",0,VLOOKUP("SubTotal",week9,8,0)),IF(VLOOKUP("SubTotal",week9,9,0)="",0,VLOOKUP("SubTotal",week9,9,0)),IF(VLOOKUP("SubTotal",week9,10,0)="",0,VLOOKUP("SubTotal",week9,10,0)),IF(VLOOKUP("SubTotal",week9,11,0)="",0,VLOOKUP("SubTotal",week9,11,0)))=0,"",MAX(IF(VLOOKUP("SubTotal",week9,2,0)="",0,VLOOKUP("SubTotal",week9,2,0)),IF(VLOOKUP("SubTotal",week9,3,0)="",0,VLOOKUP("SubTotal",week9,3,0)),IF(VLOOKUP("SubTotal",week9,4,0)="",0,VLOOKUP("SubTotal",week9,4,0)),IF(VLOOKUP("SubTotal",week9,5,0)="",0,VLOOKUP("SubTotal",week9,5,0)),IF(VLOOKUP("SubTotal",week9,6,0)="",0,VLOOKUP("SubTotal",week9,6,0)),IF(VLOOKUP("SubTotal",week9,7,0)="",0,VLOOKUP("SubTotal",week9,7,0)),IF(VLOOKUP("SubTotal",week9,8,0)="",0,VLOOKUP("SubTotal",week9,8,0)),IF(VLOOKUP("SubTotal",week9,9,0)="",0,VLOOKUP("SubTotal",week9,9,0)),IF(VLOOKUP("SubTotal",week9,10,0)="",0,VLOOKUP("SubTotal",week9,10,0)),IF(VLOOKUP("SubTotal",week9,11,0)="",0,VLOOKUP("SubTotal",week9,11,0))))</f>
        <v/>
      </c>
      <c r="D25" s="55" t="str">
        <f>IF(VLOOKUP("SubTotal",week9,12,0)=0,"",VLOOKUP("SubTotal",week9,12,0))</f>
        <v/>
      </c>
      <c r="F25" s="4" t="str">
        <f>IF($C25="","",(VLOOKUP($F$16,week9,13,FALSE)))</f>
        <v/>
      </c>
      <c r="G25" s="4" t="str">
        <f>IF($C25="","",(VLOOKUP($G$16,week9,13,FALSE)))</f>
        <v/>
      </c>
      <c r="H25" s="4" t="str">
        <f>IF($C25="","",(VLOOKUP($H$16,week9,13,FALSE)))</f>
        <v/>
      </c>
      <c r="I25" s="4" t="str">
        <f>IF($C25="","",(VLOOKUP($I$16,week9,13,FALSE)))</f>
        <v/>
      </c>
      <c r="J25" s="4" t="str">
        <f>IF($C25="","",(VLOOKUP($J$16,week9,13,FALSE)))</f>
        <v/>
      </c>
      <c r="K25" s="4" t="str">
        <f>IF($C25="","",(VLOOKUP($K$16,week9,13,FALSE)))</f>
        <v/>
      </c>
      <c r="L25" s="4" t="str">
        <f>IF($C25="","",(VLOOKUP($L$16,week9,13,FALSE)))</f>
        <v/>
      </c>
      <c r="M25" s="4" t="str">
        <f>IF($C25="","",(VLOOKUP($M$16,week9,13,FALSE)))</f>
        <v/>
      </c>
      <c r="N25" s="4" t="str">
        <f>IF($C25="","",(VLOOKUP($N$16,week9,13,FALSE)))</f>
        <v/>
      </c>
      <c r="O25" s="4" t="str">
        <f>IF($C25="","",(VLOOKUP($O$16,week9,13,FALSE)))</f>
        <v/>
      </c>
    </row>
    <row r="26" spans="2:15" x14ac:dyDescent="0.3">
      <c r="B26" s="55" t="s">
        <v>17</v>
      </c>
      <c r="C26" s="55" t="str">
        <f>IF(MAX(IF(VLOOKUP("SubTotal",week10,2,0)="",0,VLOOKUP("SubTotal",week10,2,0)),IF(VLOOKUP("SubTotal",week10,3,0)="",0,VLOOKUP("SubTotal",week10,3,0)),IF(VLOOKUP("SubTotal",week10,4,0)="",0,VLOOKUP("SubTotal",week10,4,0)),IF(VLOOKUP("SubTotal",week10,5,0)="",0,VLOOKUP("SubTotal",week10,5,0)),IF(VLOOKUP("SubTotal",week10,6,0)="",0,VLOOKUP("SubTotal",week10,6,0)),IF(VLOOKUP("SubTotal",week10,7,0)="",0,VLOOKUP("SubTotal",week10,7,0)),IF(VLOOKUP("SubTotal",week10,8,0)="",0,VLOOKUP("SubTotal",week10,8,0)),IF(VLOOKUP("SubTotal",week10,9,0)="",0,VLOOKUP("SubTotal",week10,9,0)),IF(VLOOKUP("SubTotal",week10,10,0)="",0,VLOOKUP("SubTotal",week10,10,0)),IF(VLOOKUP("SubTotal",week10,11,0)="",0,VLOOKUP("SubTotal",week10,11,0)))=0,"",MAX(IF(VLOOKUP("SubTotal",week10,2,0)="",0,VLOOKUP("SubTotal",week10,2,0)),IF(VLOOKUP("SubTotal",week10,3,0)="",0,VLOOKUP("SubTotal",week10,3,0)),IF(VLOOKUP("SubTotal",week10,4,0)="",0,VLOOKUP("SubTotal",week10,4,0)),IF(VLOOKUP("SubTotal",week10,5,0)="",0,VLOOKUP("SubTotal",week10,5,0)),IF(VLOOKUP("SubTotal",week10,6,0)="",0,VLOOKUP("SubTotal",week10,6,0)),IF(VLOOKUP("SubTotal",week10,7,0)="",0,VLOOKUP("SubTotal",week10,7,0)),IF(VLOOKUP("SubTotal",week10,8,0)="",0,VLOOKUP("SubTotal",week10,8,0)),IF(VLOOKUP("SubTotal",week10,9,0)="",0,VLOOKUP("SubTotal",week10,9,0)),IF(VLOOKUP("SubTotal",week10,10,0)="",0,VLOOKUP("SubTotal",week10,10,0)),IF(VLOOKUP("SubTotal",week10,11,0)="",0,VLOOKUP("SubTotal",week10,11,0))))</f>
        <v/>
      </c>
      <c r="D26" s="55" t="str">
        <f>IF(VLOOKUP("SubTotal",week10,12,0)=0,"",VLOOKUP("SubTotal",week10,12,0))</f>
        <v/>
      </c>
      <c r="F26" s="4" t="str">
        <f>IF($C26="","",(VLOOKUP($F$16,week10,13,FALSE)))</f>
        <v/>
      </c>
      <c r="G26" s="4" t="str">
        <f>IF($C26="","",(VLOOKUP($G$16,week10,13,FALSE)))</f>
        <v/>
      </c>
      <c r="H26" s="4" t="str">
        <f>IF($C26="","",(VLOOKUP($H$16,week10,13,FALSE)))</f>
        <v/>
      </c>
      <c r="I26" s="4" t="str">
        <f>IF($C26="","",(VLOOKUP($I$16,week10,13,FALSE)))</f>
        <v/>
      </c>
      <c r="J26" s="4" t="str">
        <f>IF($C26="","",(VLOOKUP($J$16,week10,13,FALSE)))</f>
        <v/>
      </c>
      <c r="K26" s="4" t="str">
        <f>IF($C26="","",(VLOOKUP($K$16,week10,13,FALSE)))</f>
        <v/>
      </c>
      <c r="L26" s="4" t="str">
        <f>IF($C26="","",(VLOOKUP($L$16,week10,13,FALSE)))</f>
        <v/>
      </c>
      <c r="M26" s="4" t="str">
        <f>IF($C26="","",(VLOOKUP($M$16,week10,13,FALSE)))</f>
        <v/>
      </c>
      <c r="N26" s="4" t="str">
        <f>IF($C26="","",(VLOOKUP($N$16,week10,13,FALSE)))</f>
        <v/>
      </c>
      <c r="O26" s="4" t="str">
        <f>IF($C26="","",(VLOOKUP($O$16,week10,13,FALSE)))</f>
        <v/>
      </c>
    </row>
    <row r="27" spans="2:15" x14ac:dyDescent="0.3">
      <c r="B27" s="55" t="s">
        <v>18</v>
      </c>
      <c r="C27" s="55" t="str">
        <f>IF(MAX(IF(VLOOKUP("SubTotal",week11,2,0)="",0,VLOOKUP("SubTotal",week11,2,0)),IF(VLOOKUP("SubTotal",week11,3,0)="",0,VLOOKUP("SubTotal",week11,3,0)),IF(VLOOKUP("SubTotal",week11,4,0)="",0,VLOOKUP("SubTotal",week11,4,0)),IF(VLOOKUP("SubTotal",week11,5,0)="",0,VLOOKUP("SubTotal",week11,5,0)),IF(VLOOKUP("SubTotal",week11,6,0)="",0,VLOOKUP("SubTotal",week11,6,0)),IF(VLOOKUP("SubTotal",week11,7,0)="",0,VLOOKUP("SubTotal",week11,7,0)),IF(VLOOKUP("SubTotal",week11,8,0)="",0,VLOOKUP("SubTotal",week11,8,0)),IF(VLOOKUP("SubTotal",week11,9,0)="",0,VLOOKUP("SubTotal",week11,9,0)),IF(VLOOKUP("SubTotal",week11,10,0)="",0,VLOOKUP("SubTotal",week11,10,0)),IF(VLOOKUP("SubTotal",week11,11,0)="",0,VLOOKUP("SubTotal",week11,11,0)))=0,"",MAX(IF(VLOOKUP("SubTotal",week11,2,0)="",0,VLOOKUP("SubTotal",week11,2,0)),IF(VLOOKUP("SubTotal",week11,3,0)="",0,VLOOKUP("SubTotal",week11,3,0)),IF(VLOOKUP("SubTotal",week11,4,0)="",0,VLOOKUP("SubTotal",week11,4,0)),IF(VLOOKUP("SubTotal",week11,5,0)="",0,VLOOKUP("SubTotal",week11,5,0)),IF(VLOOKUP("SubTotal",week11,6,0)="",0,VLOOKUP("SubTotal",week11,6,0)),IF(VLOOKUP("SubTotal",week11,7,0)="",0,VLOOKUP("SubTotal",week11,7,0)),IF(VLOOKUP("SubTotal",week11,8,0)="",0,VLOOKUP("SubTotal",week11,8,0)),IF(VLOOKUP("SubTotal",week11,9,0)="",0,VLOOKUP("SubTotal",week11,9,0)),IF(VLOOKUP("SubTotal",week11,10,0)="",0,VLOOKUP("SubTotal",week11,10,0)),IF(VLOOKUP("SubTotal",week11,11,0)="",0,VLOOKUP("SubTotal",week11,11,0))))</f>
        <v/>
      </c>
      <c r="D27" s="55" t="str">
        <f>IF(VLOOKUP("SubTotal",week11,12,0)=0,"",VLOOKUP("SubTotal",week11,12,0))</f>
        <v/>
      </c>
      <c r="F27" s="4" t="str">
        <f>IF($C27="","",(VLOOKUP($F$16,week11,13,FALSE)))</f>
        <v/>
      </c>
      <c r="G27" s="4" t="str">
        <f>IF($C27="","",(VLOOKUP($G$16,week11,13,FALSE)))</f>
        <v/>
      </c>
      <c r="H27" s="4" t="str">
        <f>IF($C27="","",(VLOOKUP($H$16,week11,13,FALSE)))</f>
        <v/>
      </c>
      <c r="I27" s="4" t="str">
        <f>IF($C27="","",(VLOOKUP($I$16,week11,13,FALSE)))</f>
        <v/>
      </c>
      <c r="J27" s="4" t="str">
        <f>IF($C27="","",(VLOOKUP($J$16,week11,13,FALSE)))</f>
        <v/>
      </c>
      <c r="K27" s="4" t="str">
        <f>IF($C27="","",(VLOOKUP($K$16,week11,13,FALSE)))</f>
        <v/>
      </c>
      <c r="L27" s="4" t="str">
        <f>IF($C27="","",(VLOOKUP($L$16,week11,13,FALSE)))</f>
        <v/>
      </c>
      <c r="M27" s="4" t="str">
        <f>IF($C27="","",(VLOOKUP($M$16,week11,13,FALSE)))</f>
        <v/>
      </c>
      <c r="N27" s="4" t="str">
        <f>IF($C27="","",(VLOOKUP($N$16,week11,13,FALSE)))</f>
        <v/>
      </c>
      <c r="O27" s="4" t="str">
        <f>IF($C27="","",(VLOOKUP($O$16,week11,13,FALSE)))</f>
        <v/>
      </c>
    </row>
    <row r="28" spans="2:15" x14ac:dyDescent="0.3">
      <c r="B28" s="55" t="s">
        <v>19</v>
      </c>
      <c r="C28" s="55" t="str">
        <f>IF(MAX(IF(VLOOKUP("SubTotal",week12,2,0)="",0,VLOOKUP("SubTotal",week12,2,0)),IF(VLOOKUP("SubTotal",week12,3,0)="",0,VLOOKUP("SubTotal",week12,3,0)),IF(VLOOKUP("SubTotal",week12,4,0)="",0,VLOOKUP("SubTotal",week12,4,0)),IF(VLOOKUP("SubTotal",week12,5,0)="",0,VLOOKUP("SubTotal",week12,5,0)),IF(VLOOKUP("SubTotal",week12,6,0)="",0,VLOOKUP("SubTotal",week12,6,0)),IF(VLOOKUP("SubTotal",week12,7,0)="",0,VLOOKUP("SubTotal",week12,7,0)),IF(VLOOKUP("SubTotal",week12,8,0)="",0,VLOOKUP("SubTotal",week12,8,0)),IF(VLOOKUP("SubTotal",week12,9,0)="",0,VLOOKUP("SubTotal",week12,9,0)),IF(VLOOKUP("SubTotal",week12,10,0)="",0,VLOOKUP("SubTotal",week12,10,0)),IF(VLOOKUP("SubTotal",week12,11,0)="",0,VLOOKUP("SubTotal",week12,11,0)))=0,"",MAX(IF(VLOOKUP("SubTotal",week12,2,0)="",0,VLOOKUP("SubTotal",week12,2,0)),IF(VLOOKUP("SubTotal",week12,3,0)="",0,VLOOKUP("SubTotal",week12,3,0)),IF(VLOOKUP("SubTotal",week12,4,0)="",0,VLOOKUP("SubTotal",week12,4,0)),IF(VLOOKUP("SubTotal",week12,5,0)="",0,VLOOKUP("SubTotal",week12,5,0)),IF(VLOOKUP("SubTotal",week12,6,0)="",0,VLOOKUP("SubTotal",week12,6,0)),IF(VLOOKUP("SubTotal",week12,7,0)="",0,VLOOKUP("SubTotal",week12,7,0)),IF(VLOOKUP("SubTotal",week12,8,0)="",0,VLOOKUP("SubTotal",week12,8,0)),IF(VLOOKUP("SubTotal",week12,9,0)="",0,VLOOKUP("SubTotal",week12,9,0)),IF(VLOOKUP("SubTotal",week12,10,0)="",0,VLOOKUP("SubTotal",week12,10,0)),IF(VLOOKUP("SubTotal",week12,11,0)="",0,VLOOKUP("SubTotal",week12,11,0))))</f>
        <v/>
      </c>
      <c r="D28" s="55" t="str">
        <f>IF(VLOOKUP("SubTotal",week12,12,0)=0,"",VLOOKUP("SubTotal",week12,12,0))</f>
        <v/>
      </c>
      <c r="F28" s="4" t="str">
        <f>IF($C28="","",(VLOOKUP($F$16,week12,13,FALSE)))</f>
        <v/>
      </c>
      <c r="G28" s="4" t="str">
        <f>IF($C28="","",(VLOOKUP($G$16,week12,13,FALSE)))</f>
        <v/>
      </c>
      <c r="H28" s="4" t="str">
        <f>IF($C28="","",(VLOOKUP($H$16,week12,13,FALSE)))</f>
        <v/>
      </c>
      <c r="I28" s="4" t="str">
        <f>IF($C28="","",(VLOOKUP($I$16,week12,13,FALSE)))</f>
        <v/>
      </c>
      <c r="J28" s="4" t="str">
        <f>IF($C28="","",(VLOOKUP($J$16,week12,13,FALSE)))</f>
        <v/>
      </c>
      <c r="K28" s="4" t="str">
        <f>IF($C28="","",(VLOOKUP($K$16,week12,13,FALSE)))</f>
        <v/>
      </c>
      <c r="L28" s="4" t="str">
        <f>IF($C28="","",(VLOOKUP($L$16,week12,13,FALSE)))</f>
        <v/>
      </c>
      <c r="M28" s="4" t="str">
        <f>IF($C28="","",(VLOOKUP($M$16,week12,13,FALSE)))</f>
        <v/>
      </c>
      <c r="N28" s="4" t="str">
        <f>IF($C28="","",(VLOOKUP($N$16,week12,13,FALSE)))</f>
        <v/>
      </c>
      <c r="O28" s="4" t="str">
        <f>IF($C28="","",(VLOOKUP($O$16,week12,13,FALSE)))</f>
        <v/>
      </c>
    </row>
    <row r="29" spans="2:15" x14ac:dyDescent="0.3">
      <c r="B29" s="55" t="s">
        <v>20</v>
      </c>
      <c r="C29" s="55" t="str">
        <f>IF(MAX(IF(VLOOKUP("SubTotal",week13,2,0)="",0,VLOOKUP("SubTotal",week13,2,0)),IF(VLOOKUP("SubTotal",week13,3,0)="",0,VLOOKUP("SubTotal",week13,3,0)),IF(VLOOKUP("SubTotal",week13,4,0)="",0,VLOOKUP("SubTotal",week13,4,0)),IF(VLOOKUP("SubTotal",week13,5,0)="",0,VLOOKUP("SubTotal",week13,5,0)),IF(VLOOKUP("SubTotal",week13,6,0)="",0,VLOOKUP("SubTotal",week13,6,0)),IF(VLOOKUP("SubTotal",week13,7,0)="",0,VLOOKUP("SubTotal",week13,7,0)),IF(VLOOKUP("SubTotal",week13,8,0)="",0,VLOOKUP("SubTotal",week13,8,0)),IF(VLOOKUP("SubTotal",week13,9,0)="",0,VLOOKUP("SubTotal",week13,9,0)),IF(VLOOKUP("SubTotal",week13,10,0)="",0,VLOOKUP("SubTotal",week13,10,0)),IF(VLOOKUP("SubTotal",week13,11,0)="",0,VLOOKUP("SubTotal",week13,11,0)))=0,"",MAX(IF(VLOOKUP("SubTotal",week13,2,0)="",0,VLOOKUP("SubTotal",week13,2,0)),IF(VLOOKUP("SubTotal",week13,3,0)="",0,VLOOKUP("SubTotal",week13,3,0)),IF(VLOOKUP("SubTotal",week13,4,0)="",0,VLOOKUP("SubTotal",week13,4,0)),IF(VLOOKUP("SubTotal",week13,5,0)="",0,VLOOKUP("SubTotal",week13,5,0)),IF(VLOOKUP("SubTotal",week13,6,0)="",0,VLOOKUP("SubTotal",week13,6,0)),IF(VLOOKUP("SubTotal",week13,7,0)="",0,VLOOKUP("SubTotal",week13,7,0)),IF(VLOOKUP("SubTotal",week13,8,0)="",0,VLOOKUP("SubTotal",week13,8,0)),IF(VLOOKUP("SubTotal",week13,9,0)="",0,VLOOKUP("SubTotal",week13,9,0)),IF(VLOOKUP("SubTotal",week13,10,0)="",0,VLOOKUP("SubTotal",week13,10,0)),IF(VLOOKUP("SubTotal",week13,11,0)="",0,VLOOKUP("SubTotal",week13,11,0))))</f>
        <v/>
      </c>
      <c r="D29" s="55" t="str">
        <f>IF(VLOOKUP("SubTotal",week13,12,0)=0,"",VLOOKUP("SubTotal",week13,12,0))</f>
        <v/>
      </c>
      <c r="E29" s="1"/>
      <c r="F29" s="4" t="str">
        <f>IF($C29="","",(VLOOKUP($F$16,week13,13,FALSE)))</f>
        <v/>
      </c>
      <c r="G29" s="4" t="str">
        <f>IF($C29="","",(VLOOKUP($G$16,week13,13,FALSE)))</f>
        <v/>
      </c>
      <c r="H29" s="4" t="str">
        <f>IF($C29="","",(VLOOKUP($H$16,week13,13,FALSE)))</f>
        <v/>
      </c>
      <c r="I29" s="4" t="str">
        <f>IF($C29="","",(VLOOKUP($I$16,week13,13,FALSE)))</f>
        <v/>
      </c>
      <c r="J29" s="4" t="str">
        <f>IF($C29="","",(VLOOKUP($J$16,week13,13,FALSE)))</f>
        <v/>
      </c>
      <c r="K29" s="4" t="str">
        <f>IF($C29="","",(VLOOKUP($K$16,week13,13,FALSE)))</f>
        <v/>
      </c>
      <c r="L29" s="4" t="str">
        <f>IF($C29="","",(VLOOKUP($L$16,week13,13,FALSE)))</f>
        <v/>
      </c>
      <c r="M29" s="4" t="str">
        <f>IF($C29="","",(VLOOKUP($M$16,week13,13,FALSE)))</f>
        <v/>
      </c>
      <c r="N29" s="4" t="str">
        <f>IF($C29="","",(VLOOKUP($N$16,week13,13,FALSE)))</f>
        <v/>
      </c>
      <c r="O29" s="4" t="str">
        <f>IF($C29="","",(VLOOKUP($O$16,week13,13,FALSE)))</f>
        <v/>
      </c>
    </row>
    <row r="30" spans="2:15" x14ac:dyDescent="0.3">
      <c r="B30" s="55" t="s">
        <v>21</v>
      </c>
      <c r="C30" s="55" t="str">
        <f>IF(MAX(IF(VLOOKUP("SubTotal",week14,2,0)="",0,VLOOKUP("SubTotal",week14,2,0)),IF(VLOOKUP("SubTotal",week14,3,0)="",0,VLOOKUP("SubTotal",week14,3,0)),IF(VLOOKUP("SubTotal",week14,4,0)="",0,VLOOKUP("SubTotal",week14,4,0)),IF(VLOOKUP("SubTotal",week14,5,0)="",0,VLOOKUP("SubTotal",week14,5,0)),IF(VLOOKUP("SubTotal",week14,6,0)="",0,VLOOKUP("SubTotal",week14,6,0)),IF(VLOOKUP("SubTotal",week14,7,0)="",0,VLOOKUP("SubTotal",week14,7,0)),IF(VLOOKUP("SubTotal",week14,8,0)="",0,VLOOKUP("SubTotal",week14,8,0)),IF(VLOOKUP("SubTotal",week14,9,0)="",0,VLOOKUP("SubTotal",week14,9,0)),IF(VLOOKUP("SubTotal",week14,10,0)="",0,VLOOKUP("SubTotal",week14,10,0)),IF(VLOOKUP("SubTotal",week14,11,0)="",0,VLOOKUP("SubTotal",week14,11,0)))=0,"",MAX(IF(VLOOKUP("SubTotal",week14,2,0)="",0,VLOOKUP("SubTotal",week14,2,0)),IF(VLOOKUP("SubTotal",week14,3,0)="",0,VLOOKUP("SubTotal",week14,3,0)),IF(VLOOKUP("SubTotal",week14,4,0)="",0,VLOOKUP("SubTotal",week14,4,0)),IF(VLOOKUP("SubTotal",week14,5,0)="",0,VLOOKUP("SubTotal",week14,5,0)),IF(VLOOKUP("SubTotal",week14,6,0)="",0,VLOOKUP("SubTotal",week14,6,0)),IF(VLOOKUP("SubTotal",week14,7,0)="",0,VLOOKUP("SubTotal",week14,7,0)),IF(VLOOKUP("SubTotal",week14,8,0)="",0,VLOOKUP("SubTotal",week14,8,0)),IF(VLOOKUP("SubTotal",week14,9,0)="",0,VLOOKUP("SubTotal",week14,9,0)),IF(VLOOKUP("SubTotal",week14,10,0)="",0,VLOOKUP("SubTotal",week14,10,0)),IF(VLOOKUP("SubTotal",week14,11,0)="",0,VLOOKUP("SubTotal",week14,11,0))))</f>
        <v/>
      </c>
      <c r="D30" s="55" t="str">
        <f>IF(VLOOKUP("SubTotal",week14,12,0)=0,"",VLOOKUP("SubTotal",week14,12,0))</f>
        <v/>
      </c>
      <c r="E30" s="1"/>
      <c r="F30" s="4" t="str">
        <f>IF($C30="","",(VLOOKUP($F$16,week14,13,FALSE)))</f>
        <v/>
      </c>
      <c r="G30" s="4" t="str">
        <f>IF($C30="","",(VLOOKUP($G$16,week14,13,FALSE)))</f>
        <v/>
      </c>
      <c r="H30" s="4" t="str">
        <f>IF($C30="","",(VLOOKUP($H$16,week14,13,FALSE)))</f>
        <v/>
      </c>
      <c r="I30" s="4" t="str">
        <f>IF($C30="","",(VLOOKUP($I$16,week14,13,FALSE)))</f>
        <v/>
      </c>
      <c r="J30" s="4" t="str">
        <f>IF($C30="","",(VLOOKUP($J$16,week14,13,FALSE)))</f>
        <v/>
      </c>
      <c r="K30" s="4" t="str">
        <f>IF($C30="","",(VLOOKUP($K$16,week14,13,FALSE)))</f>
        <v/>
      </c>
      <c r="L30" s="4" t="str">
        <f>IF($C30="","",(VLOOKUP($L$16,week14,13,FALSE)))</f>
        <v/>
      </c>
      <c r="M30" s="4" t="str">
        <f>IF($C30="","",(VLOOKUP($M$16,week14,13,FALSE)))</f>
        <v/>
      </c>
      <c r="N30" s="4" t="str">
        <f>IF($C30="","",(VLOOKUP($N$16,week14,13,FALSE)))</f>
        <v/>
      </c>
      <c r="O30" s="4" t="str">
        <f>IF($C30="","",(VLOOKUP($O$16,week14,13,FALSE)))</f>
        <v/>
      </c>
    </row>
    <row r="31" spans="2:15" x14ac:dyDescent="0.3">
      <c r="B31" s="55" t="s">
        <v>22</v>
      </c>
      <c r="C31" s="55" t="str">
        <f>IF(MAX(IF(VLOOKUP("SubTotal",week15,2,0)="",0,VLOOKUP("SubTotal",week15,2,0)),IF(VLOOKUP("SubTotal",week15,3,0)="",0,VLOOKUP("SubTotal",week15,3,0)),IF(VLOOKUP("SubTotal",week15,4,0)="",0,VLOOKUP("SubTotal",week15,4,0)),IF(VLOOKUP("SubTotal",week15,5,0)="",0,VLOOKUP("SubTotal",week15,5,0)),IF(VLOOKUP("SubTotal",week15,6,0)="",0,VLOOKUP("SubTotal",week15,6,0)),IF(VLOOKUP("SubTotal",week15,7,0)="",0,VLOOKUP("SubTotal",week15,7,0)),IF(VLOOKUP("SubTotal",week15,8,0)="",0,VLOOKUP("SubTotal",week15,8,0)),IF(VLOOKUP("SubTotal",week15,9,0)="",0,VLOOKUP("SubTotal",week15,9,0)),IF(VLOOKUP("SubTotal",week15,10,0)="",0,VLOOKUP("SubTotal",week15,10,0)),IF(VLOOKUP("SubTotal",week15,11,0)="",0,VLOOKUP("SubTotal",week15,11,0)))=0,"",MAX(IF(VLOOKUP("SubTotal",week15,2,0)="",0,VLOOKUP("SubTotal",week15,2,0)),IF(VLOOKUP("SubTotal",week15,3,0)="",0,VLOOKUP("SubTotal",week15,3,0)),IF(VLOOKUP("SubTotal",week15,4,0)="",0,VLOOKUP("SubTotal",week15,4,0)),IF(VLOOKUP("SubTotal",week15,5,0)="",0,VLOOKUP("SubTotal",week15,5,0)),IF(VLOOKUP("SubTotal",week15,6,0)="",0,VLOOKUP("SubTotal",week15,6,0)),IF(VLOOKUP("SubTotal",week15,7,0)="",0,VLOOKUP("SubTotal",week15,7,0)),IF(VLOOKUP("SubTotal",week15,8,0)="",0,VLOOKUP("SubTotal",week15,8,0)),IF(VLOOKUP("SubTotal",week15,9,0)="",0,VLOOKUP("SubTotal",week15,9,0)),IF(VLOOKUP("SubTotal",week15,10,0)="",0,VLOOKUP("SubTotal",week15,10,0)),IF(VLOOKUP("SubTotal",week15,11,0)="",0,VLOOKUP("SubTotal",week15,11,0))))</f>
        <v/>
      </c>
      <c r="D31" s="55" t="str">
        <f>IF(VLOOKUP("SubTotal",week15,12,0)=0,"",VLOOKUP("SubTotal",week15,12,0))</f>
        <v/>
      </c>
      <c r="E31" s="1"/>
      <c r="F31" s="4" t="str">
        <f>IF($C31="","",(VLOOKUP($F$16,week15,13,FALSE)))</f>
        <v/>
      </c>
      <c r="G31" s="4" t="str">
        <f>IF($C31="","",(VLOOKUP($G$16,week15,13,FALSE)))</f>
        <v/>
      </c>
      <c r="H31" s="4" t="str">
        <f>IF($C31="","",(VLOOKUP($H$16,week15,13,FALSE)))</f>
        <v/>
      </c>
      <c r="I31" s="4" t="str">
        <f>IF($C31="","",(VLOOKUP($I$16,week15,13,FALSE)))</f>
        <v/>
      </c>
      <c r="J31" s="4" t="str">
        <f>IF($C31="","",(VLOOKUP($J$16,week15,13,FALSE)))</f>
        <v/>
      </c>
      <c r="K31" s="4" t="str">
        <f>IF($C31="","",(VLOOKUP($K$16,week15,13,FALSE)))</f>
        <v/>
      </c>
      <c r="L31" s="4" t="str">
        <f>IF($C31="","",(VLOOKUP($L$16,week15,13,FALSE)))</f>
        <v/>
      </c>
      <c r="M31" s="4" t="str">
        <f>IF($C31="","",(VLOOKUP($M$16,week15,13,FALSE)))</f>
        <v/>
      </c>
      <c r="N31" s="4" t="str">
        <f>IF($C31="","",(VLOOKUP($N$16,week15,13,FALSE)))</f>
        <v/>
      </c>
      <c r="O31" s="4" t="str">
        <f>IF($C31="","",(VLOOKUP($O$16,week15,13,FALSE)))</f>
        <v/>
      </c>
    </row>
    <row r="32" spans="2:15" x14ac:dyDescent="0.3">
      <c r="B32" s="55" t="s">
        <v>23</v>
      </c>
      <c r="C32" s="55" t="str">
        <f>IF(MAX(IF(VLOOKUP("SubTotal",week16,2,0)="",0,VLOOKUP("SubTotal",week16,2,0)),IF(VLOOKUP("SubTotal",week16,3,0)="",0,VLOOKUP("SubTotal",week16,3,0)),IF(VLOOKUP("SubTotal",week16,4,0)="",0,VLOOKUP("SubTotal",week16,4,0)),IF(VLOOKUP("SubTotal",week16,5,0)="",0,VLOOKUP("SubTotal",week16,5,0)),IF(VLOOKUP("SubTotal",week16,6,0)="",0,VLOOKUP("SubTotal",week16,6,0)),IF(VLOOKUP("SubTotal",week16,7,0)="",0,VLOOKUP("SubTotal",week16,7,0)),IF(VLOOKUP("SubTotal",week16,8,0)="",0,VLOOKUP("SubTotal",week16,8,0)),IF(VLOOKUP("SubTotal",week16,9,0)="",0,VLOOKUP("SubTotal",week16,9,0)),IF(VLOOKUP("SubTotal",week16,10,0)="",0,VLOOKUP("SubTotal",week16,10,0)),IF(VLOOKUP("SubTotal",week16,11,0)="",0,VLOOKUP("SubTotal",week16,11,0)))=0,"",MAX(IF(VLOOKUP("SubTotal",week16,2,0)="",0,VLOOKUP("SubTotal",week16,2,0)),IF(VLOOKUP("SubTotal",week16,3,0)="",0,VLOOKUP("SubTotal",week16,3,0)),IF(VLOOKUP("SubTotal",week16,4,0)="",0,VLOOKUP("SubTotal",week16,4,0)),IF(VLOOKUP("SubTotal",week16,5,0)="",0,VLOOKUP("SubTotal",week16,5,0)),IF(VLOOKUP("SubTotal",week16,6,0)="",0,VLOOKUP("SubTotal",week16,6,0)),IF(VLOOKUP("SubTotal",week16,7,0)="",0,VLOOKUP("SubTotal",week16,7,0)),IF(VLOOKUP("SubTotal",week16,8,0)="",0,VLOOKUP("SubTotal",week16,8,0)),IF(VLOOKUP("SubTotal",week16,9,0)="",0,VLOOKUP("SubTotal",week16,9,0)),IF(VLOOKUP("SubTotal",week16,10,0)="",0,VLOOKUP("SubTotal",week16,10,0)),IF(VLOOKUP("SubTotal",week16,11,0)="",0,VLOOKUP("SubTotal",week16,11,0))))</f>
        <v/>
      </c>
      <c r="D32" s="55" t="str">
        <f>IF(VLOOKUP("SubTotal",week16,12,0)=0,"",VLOOKUP("SubTotal",week16,12,0))</f>
        <v/>
      </c>
      <c r="E32" s="1"/>
      <c r="F32" s="4" t="str">
        <f>IF($C32="","",(VLOOKUP($F$16,week16,13,FALSE)))</f>
        <v/>
      </c>
      <c r="G32" s="4" t="str">
        <f>IF($C32="","",(VLOOKUP($G$16,week16,13,FALSE)))</f>
        <v/>
      </c>
      <c r="H32" s="4" t="str">
        <f>IF($C32="","",(VLOOKUP($H$16,week16,13,FALSE)))</f>
        <v/>
      </c>
      <c r="I32" s="4" t="str">
        <f>IF($C32="","",(VLOOKUP($I$16,week16,13,FALSE)))</f>
        <v/>
      </c>
      <c r="J32" s="4" t="str">
        <f>IF($C32="","",(VLOOKUP($J$16,week16,13,FALSE)))</f>
        <v/>
      </c>
      <c r="K32" s="4" t="str">
        <f>IF($C32="","",(VLOOKUP($K$16,week16,13,FALSE)))</f>
        <v/>
      </c>
      <c r="L32" s="4" t="str">
        <f>IF($C32="","",(VLOOKUP($L$16,week16,13,FALSE)))</f>
        <v/>
      </c>
      <c r="M32" s="4" t="str">
        <f>IF($C32="","",(VLOOKUP($M$16,week16,13,FALSE)))</f>
        <v/>
      </c>
      <c r="N32" s="4" t="str">
        <f>IF($C32="","",(VLOOKUP($N$16,week16,13,FALSE)))</f>
        <v/>
      </c>
      <c r="O32" s="4" t="str">
        <f>IF($C32="","",(VLOOKUP($O$16,week16,13,FALSE)))</f>
        <v/>
      </c>
    </row>
    <row r="33" spans="2:15" x14ac:dyDescent="0.3">
      <c r="B33" s="55" t="s">
        <v>24</v>
      </c>
      <c r="C33" s="55" t="str">
        <f>IF(MAX(IF(VLOOKUP("SubTotal",week17,2,0)="",0,VLOOKUP("SubTotal",week17,2,0)),IF(VLOOKUP("SubTotal",week17,3,0)="",0,VLOOKUP("SubTotal",week17,3,0)),IF(VLOOKUP("SubTotal",week17,4,0)="",0,VLOOKUP("SubTotal",week17,4,0)),IF(VLOOKUP("SubTotal",week17,5,0)="",0,VLOOKUP("SubTotal",week17,5,0)),IF(VLOOKUP("SubTotal",week17,6,0)="",0,VLOOKUP("SubTotal",week17,6,0)),IF(VLOOKUP("SubTotal",week17,7,0)="",0,VLOOKUP("SubTotal",week17,7,0)),IF(VLOOKUP("SubTotal",week17,8,0)="",0,VLOOKUP("SubTotal",week17,8,0)),IF(VLOOKUP("SubTotal",week17,9,0)="",0,VLOOKUP("SubTotal",week17,9,0)),IF(VLOOKUP("SubTotal",week17,10,0)="",0,VLOOKUP("SubTotal",week17,10,0)),IF(VLOOKUP("SubTotal",week17,11,0)="",0,VLOOKUP("SubTotal",week17,11,0)))=0,"",MAX(IF(VLOOKUP("SubTotal",week17,2,0)="",0,VLOOKUP("SubTotal",week17,2,0)),IF(VLOOKUP("SubTotal",week17,3,0)="",0,VLOOKUP("SubTotal",week17,3,0)),IF(VLOOKUP("SubTotal",week17,4,0)="",0,VLOOKUP("SubTotal",week17,4,0)),IF(VLOOKUP("SubTotal",week17,5,0)="",0,VLOOKUP("SubTotal",week17,5,0)),IF(VLOOKUP("SubTotal",week17,6,0)="",0,VLOOKUP("SubTotal",week17,6,0)),IF(VLOOKUP("SubTotal",week17,7,0)="",0,VLOOKUP("SubTotal",week17,7,0)),IF(VLOOKUP("SubTotal",week17,8,0)="",0,VLOOKUP("SubTotal",week17,8,0)),IF(VLOOKUP("SubTotal",week17,9,0)="",0,VLOOKUP("SubTotal",week17,9,0)),IF(VLOOKUP("SubTotal",week17,10,0)="",0,VLOOKUP("SubTotal",week17,10,0)),IF(VLOOKUP("SubTotal",week17,11,0)="",0,VLOOKUP("SubTotal",week17,11,0))))</f>
        <v/>
      </c>
      <c r="D33" s="55" t="str">
        <f>IF(VLOOKUP("SubTotal",week17,12,0)=0,"",VLOOKUP("SubTotal",week17,12,0))</f>
        <v/>
      </c>
      <c r="E33" s="1"/>
      <c r="F33" s="4" t="str">
        <f>IF($C33="","",(VLOOKUP($F$16,week17,13,FALSE)))</f>
        <v/>
      </c>
      <c r="G33" s="4" t="str">
        <f>IF($C33="","",(VLOOKUP($G$16,week17,13,FALSE)))</f>
        <v/>
      </c>
      <c r="H33" s="4" t="str">
        <f>IF($C33="","",(VLOOKUP($H$16,week17,13,FALSE)))</f>
        <v/>
      </c>
      <c r="I33" s="4" t="str">
        <f>IF($C33="","",(VLOOKUP($I$16,week17,13,FALSE)))</f>
        <v/>
      </c>
      <c r="J33" s="4" t="str">
        <f>IF($C33="","",(VLOOKUP($J$16,week17,13,FALSE)))</f>
        <v/>
      </c>
      <c r="K33" s="4" t="str">
        <f>IF($C33="","",(VLOOKUP($K$16,week17,13,FALSE)))</f>
        <v/>
      </c>
      <c r="L33" s="4" t="str">
        <f>IF($C33="","",(VLOOKUP($L$16,week17,13,FALSE)))</f>
        <v/>
      </c>
      <c r="M33" s="4" t="str">
        <f>IF($C33="","",(VLOOKUP($M$16,week17,13,FALSE)))</f>
        <v/>
      </c>
      <c r="N33" s="4" t="str">
        <f>IF($C33="","",(VLOOKUP($N$16,week17,13,FALSE)))</f>
        <v/>
      </c>
      <c r="O33" s="4" t="str">
        <f>IF($C33="","",(VLOOKUP($O$16,week17,13,FALSE)))</f>
        <v/>
      </c>
    </row>
    <row r="34" spans="2:15" x14ac:dyDescent="0.3">
      <c r="B34" s="55" t="s">
        <v>25</v>
      </c>
      <c r="C34" s="55" t="str">
        <f>IF(MAX(IF(VLOOKUP("SubTotal",week18,2,0)="",0,VLOOKUP("SubTotal",week18,2,0)),IF(VLOOKUP("SubTotal",week18,3,0)="",0,VLOOKUP("SubTotal",week18,3,0)),IF(VLOOKUP("SubTotal",week18,4,0)="",0,VLOOKUP("SubTotal",week18,4,0)),IF(VLOOKUP("SubTotal",week18,5,0)="",0,VLOOKUP("SubTotal",week18,5,0)),IF(VLOOKUP("SubTotal",week18,6,0)="",0,VLOOKUP("SubTotal",week18,6,0)),IF(VLOOKUP("SubTotal",week18,7,0)="",0,VLOOKUP("SubTotal",week18,7,0)),IF(VLOOKUP("SubTotal",week18,8,0)="",0,VLOOKUP("SubTotal",week18,8,0)),IF(VLOOKUP("SubTotal",week18,9,0)="",0,VLOOKUP("SubTotal",week18,9,0)),IF(VLOOKUP("SubTotal",week18,10,0)="",0,VLOOKUP("SubTotal",week18,10,0)),IF(VLOOKUP("SubTotal",week18,11,0)="",0,VLOOKUP("SubTotal",week18,11,0)))=0,"",MAX(IF(VLOOKUP("SubTotal",week18,2,0)="",0,VLOOKUP("SubTotal",week18,2,0)),IF(VLOOKUP("SubTotal",week18,3,0)="",0,VLOOKUP("SubTotal",week18,3,0)),IF(VLOOKUP("SubTotal",week18,4,0)="",0,VLOOKUP("SubTotal",week18,4,0)),IF(VLOOKUP("SubTotal",week18,5,0)="",0,VLOOKUP("SubTotal",week18,5,0)),IF(VLOOKUP("SubTotal",week18,6,0)="",0,VLOOKUP("SubTotal",week18,6,0)),IF(VLOOKUP("SubTotal",week18,7,0)="",0,VLOOKUP("SubTotal",week18,7,0)),IF(VLOOKUP("SubTotal",week18,8,0)="",0,VLOOKUP("SubTotal",week18,8,0)),IF(VLOOKUP("SubTotal",week18,9,0)="",0,VLOOKUP("SubTotal",week18,9,0)),IF(VLOOKUP("SubTotal",week18,10,0)="",0,VLOOKUP("SubTotal",week18,10,0)),IF(VLOOKUP("SubTotal",week18,11,0)="",0,VLOOKUP("SubTotal",week18,11,0))))</f>
        <v/>
      </c>
      <c r="D34" s="55" t="str">
        <f>IF(VLOOKUP("SubTotal",week18,12,0)=0,"",VLOOKUP("SubTotal",week18,12,0))</f>
        <v/>
      </c>
      <c r="E34" s="1"/>
      <c r="F34" s="4" t="str">
        <f>IF($C34="","",(VLOOKUP($F$16,week18,13,FALSE)))</f>
        <v/>
      </c>
      <c r="G34" s="4" t="str">
        <f>IF($C34="","",(VLOOKUP($G$16,week18,13,FALSE)))</f>
        <v/>
      </c>
      <c r="H34" s="4" t="str">
        <f>IF($C34="","",(VLOOKUP($H$16,week18,13,FALSE)))</f>
        <v/>
      </c>
      <c r="I34" s="4" t="str">
        <f>IF($C34="","",(VLOOKUP($I$16,week18,13,FALSE)))</f>
        <v/>
      </c>
      <c r="J34" s="4" t="str">
        <f>IF($C34="","",(VLOOKUP($J$16,week18,13,FALSE)))</f>
        <v/>
      </c>
      <c r="K34" s="4" t="str">
        <f>IF($C34="","",(VLOOKUP($K$16,week18,13,FALSE)))</f>
        <v/>
      </c>
      <c r="L34" s="4" t="str">
        <f>IF($C34="","",(VLOOKUP($L$16,week18,13,FALSE)))</f>
        <v/>
      </c>
      <c r="M34" s="4" t="str">
        <f>IF($C34="","",(VLOOKUP($M$16,week18,13,FALSE)))</f>
        <v/>
      </c>
      <c r="N34" s="4" t="str">
        <f>IF($C34="","",(VLOOKUP($N$16,week18,13,FALSE)))</f>
        <v/>
      </c>
      <c r="O34" s="4" t="str">
        <f>IF($C34="","",(VLOOKUP($O$16,week18,13,FALSE)))</f>
        <v/>
      </c>
    </row>
    <row r="35" spans="2:15" x14ac:dyDescent="0.3">
      <c r="B35" s="55" t="s">
        <v>26</v>
      </c>
      <c r="C35" s="55" t="str">
        <f>IF(MAX(IF(VLOOKUP("SubTotal",week19,2,0)="",0,VLOOKUP("SubTotal",week19,2,0)),IF(VLOOKUP("SubTotal",week19,3,0)="",0,VLOOKUP("SubTotal",week19,3,0)),IF(VLOOKUP("SubTotal",week19,4,0)="",0,VLOOKUP("SubTotal",week19,4,0)),IF(VLOOKUP("SubTotal",week19,5,0)="",0,VLOOKUP("SubTotal",week19,5,0)),IF(VLOOKUP("SubTotal",week19,6,0)="",0,VLOOKUP("SubTotal",week19,6,0)),IF(VLOOKUP("SubTotal",week19,7,0)="",0,VLOOKUP("SubTotal",week19,7,0)),IF(VLOOKUP("SubTotal",week19,8,0)="",0,VLOOKUP("SubTotal",week19,8,0)),IF(VLOOKUP("SubTotal",week19,9,0)="",0,VLOOKUP("SubTotal",week19,9,0)),IF(VLOOKUP("SubTotal",week19,10,0)="",0,VLOOKUP("SubTotal",week19,10,0)),IF(VLOOKUP("SubTotal",week19,11,0)="",0,VLOOKUP("SubTotal",week19,11,0)))=0,"",MAX(IF(VLOOKUP("SubTotal",week19,2,0)="",0,VLOOKUP("SubTotal",week19,2,0)),IF(VLOOKUP("SubTotal",week19,3,0)="",0,VLOOKUP("SubTotal",week19,3,0)),IF(VLOOKUP("SubTotal",week19,4,0)="",0,VLOOKUP("SubTotal",week19,4,0)),IF(VLOOKUP("SubTotal",week19,5,0)="",0,VLOOKUP("SubTotal",week19,5,0)),IF(VLOOKUP("SubTotal",week19,6,0)="",0,VLOOKUP("SubTotal",week19,6,0)),IF(VLOOKUP("SubTotal",week19,7,0)="",0,VLOOKUP("SubTotal",week19,7,0)),IF(VLOOKUP("SubTotal",week19,8,0)="",0,VLOOKUP("SubTotal",week19,8,0)),IF(VLOOKUP("SubTotal",week19,9,0)="",0,VLOOKUP("SubTotal",week19,9,0)),IF(VLOOKUP("SubTotal",week19,10,0)="",0,VLOOKUP("SubTotal",week19,10,0)),IF(VLOOKUP("SubTotal",week19,11,0)="",0,VLOOKUP("SubTotal",week19,11,0))))</f>
        <v/>
      </c>
      <c r="D35" s="55" t="str">
        <f>IF(VLOOKUP("SubTotal",week19,12,0)=0,"",VLOOKUP("SubTotal",week19,12,0))</f>
        <v/>
      </c>
      <c r="E35" s="1"/>
      <c r="F35" s="4" t="str">
        <f>IF($C35="","",(VLOOKUP($F$16,week19,13,FALSE)))</f>
        <v/>
      </c>
      <c r="G35" s="4" t="str">
        <f>IF($C35="","",(VLOOKUP($G$16,week19,13,FALSE)))</f>
        <v/>
      </c>
      <c r="H35" s="4" t="str">
        <f>IF($C35="","",(VLOOKUP($H$16,week19,13,FALSE)))</f>
        <v/>
      </c>
      <c r="I35" s="4" t="str">
        <f>IF($C35="","",(VLOOKUP($I$16,week19,13,FALSE)))</f>
        <v/>
      </c>
      <c r="J35" s="4" t="str">
        <f>IF($C35="","",(VLOOKUP($J$16,week19,13,FALSE)))</f>
        <v/>
      </c>
      <c r="K35" s="4" t="str">
        <f>IF($C35="","",(VLOOKUP($K$16,week19,13,FALSE)))</f>
        <v/>
      </c>
      <c r="L35" s="4" t="str">
        <f>IF($C35="","",(VLOOKUP($L$16,week19,13,FALSE)))</f>
        <v/>
      </c>
      <c r="M35" s="4" t="str">
        <f>IF($C35="","",(VLOOKUP($M$16,week19,13,FALSE)))</f>
        <v/>
      </c>
      <c r="N35" s="4" t="str">
        <f>IF($C35="","",(VLOOKUP($N$16,week19,13,FALSE)))</f>
        <v/>
      </c>
      <c r="O35" s="4" t="str">
        <f>IF($C35="","",(VLOOKUP($O$16,week19,13,FALSE)))</f>
        <v/>
      </c>
    </row>
    <row r="36" spans="2:15" x14ac:dyDescent="0.3">
      <c r="B36" s="55" t="s">
        <v>27</v>
      </c>
      <c r="C36" s="55" t="str">
        <f>IF(MAX(IF(VLOOKUP("SubTotal",week20,2,0)="",0,VLOOKUP("SubTotal",week20,2,0)),IF(VLOOKUP("SubTotal",week20,3,0)="",0,VLOOKUP("SubTotal",week20,3,0)),IF(VLOOKUP("SubTotal",week20,4,0)="",0,VLOOKUP("SubTotal",week20,4,0)),IF(VLOOKUP("SubTotal",week20,5,0)="",0,VLOOKUP("SubTotal",week20,5,0)),IF(VLOOKUP("SubTotal",week20,6,0)="",0,VLOOKUP("SubTotal",week20,6,0)),IF(VLOOKUP("SubTotal",week20,7,0)="",0,VLOOKUP("SubTotal",week20,7,0)),IF(VLOOKUP("SubTotal",week20,8,0)="",0,VLOOKUP("SubTotal",week20,8,0)),IF(VLOOKUP("SubTotal",week20,9,0)="",0,VLOOKUP("SubTotal",week20,9,0)),IF(VLOOKUP("SubTotal",week20,10,0)="",0,VLOOKUP("SubTotal",week20,10,0)),IF(VLOOKUP("SubTotal",week20,11,0)="",0,VLOOKUP("SubTotal",week20,11,0)))=0,"",MAX(IF(VLOOKUP("SubTotal",week20,2,0)="",0,VLOOKUP("SubTotal",week20,2,0)),IF(VLOOKUP("SubTotal",week20,3,0)="",0,VLOOKUP("SubTotal",week20,3,0)),IF(VLOOKUP("SubTotal",week20,4,0)="",0,VLOOKUP("SubTotal",week20,4,0)),IF(VLOOKUP("SubTotal",week20,5,0)="",0,VLOOKUP("SubTotal",week20,5,0)),IF(VLOOKUP("SubTotal",week20,6,0)="",0,VLOOKUP("SubTotal",week20,6,0)),IF(VLOOKUP("SubTotal",week20,7,0)="",0,VLOOKUP("SubTotal",week20,7,0)),IF(VLOOKUP("SubTotal",week20,8,0)="",0,VLOOKUP("SubTotal",week20,8,0)),IF(VLOOKUP("SubTotal",week20,9,0)="",0,VLOOKUP("SubTotal",week20,9,0)),IF(VLOOKUP("SubTotal",week20,10,0)="",0,VLOOKUP("SubTotal",week20,10,0)),IF(VLOOKUP("SubTotal",week20,11,0)="",0,VLOOKUP("SubTotal",week20,11,0))))</f>
        <v/>
      </c>
      <c r="D36" s="55" t="str">
        <f>IF(VLOOKUP("SubTotal",week20,12,0)=0,"",VLOOKUP("SubTotal",week20,12,0))</f>
        <v/>
      </c>
      <c r="E36" s="1"/>
      <c r="F36" s="4" t="str">
        <f>IF($C36="","",(VLOOKUP($F$16,week20,13,FALSE)))</f>
        <v/>
      </c>
      <c r="G36" s="4" t="str">
        <f>IF($C36="","",(VLOOKUP($G$16,week20,13,FALSE)))</f>
        <v/>
      </c>
      <c r="H36" s="4" t="str">
        <f>IF($C36="","",(VLOOKUP($H$16,week20,13,FALSE)))</f>
        <v/>
      </c>
      <c r="I36" s="4" t="str">
        <f>IF($C36="","",(VLOOKUP($I$16,week20,13,FALSE)))</f>
        <v/>
      </c>
      <c r="J36" s="4" t="str">
        <f>IF($C36="","",(VLOOKUP($J$16,week20,13,FALSE)))</f>
        <v/>
      </c>
      <c r="K36" s="4" t="str">
        <f>IF($C36="","",(VLOOKUP($K$16,week20,13,FALSE)))</f>
        <v/>
      </c>
      <c r="L36" s="4" t="str">
        <f>IF($C36="","",(VLOOKUP($L$16,week20,13,FALSE)))</f>
        <v/>
      </c>
      <c r="M36" s="4" t="str">
        <f>IF($C36="","",(VLOOKUP($M$16,week20,13,FALSE)))</f>
        <v/>
      </c>
      <c r="N36" s="4" t="str">
        <f>IF($C36="","",(VLOOKUP($N$16,week20,13,FALSE)))</f>
        <v/>
      </c>
      <c r="O36" s="4" t="str">
        <f>IF($C36="","",(VLOOKUP($O$16,week20,13,FALSE)))</f>
        <v/>
      </c>
    </row>
    <row r="37" spans="2:15" x14ac:dyDescent="0.3">
      <c r="B37" s="55" t="s">
        <v>28</v>
      </c>
      <c r="C37" s="55" t="str">
        <f>IF(MAX(IF(VLOOKUP("SubTotal",week21,2,0)="",0,VLOOKUP("SubTotal",week21,2,0)),IF(VLOOKUP("SubTotal",week21,3,0)="",0,VLOOKUP("SubTotal",week21,3,0)),IF(VLOOKUP("SubTotal",week21,4,0)="",0,VLOOKUP("SubTotal",week21,4,0)),IF(VLOOKUP("SubTotal",week21,5,0)="",0,VLOOKUP("SubTotal",week21,5,0)),IF(VLOOKUP("SubTotal",week21,6,0)="",0,VLOOKUP("SubTotal",week21,6,0)),IF(VLOOKUP("SubTotal",week21,7,0)="",0,VLOOKUP("SubTotal",week21,7,0)),IF(VLOOKUP("SubTotal",week21,8,0)="",0,VLOOKUP("SubTotal",week21,8,0)),IF(VLOOKUP("SubTotal",week21,9,0)="",0,VLOOKUP("SubTotal",week21,9,0)),IF(VLOOKUP("SubTotal",week21,10,0)="",0,VLOOKUP("SubTotal",week21,10,0)),IF(VLOOKUP("SubTotal",week21,11,0)="",0,VLOOKUP("SubTotal",week21,11,0)))=0,"",MAX(IF(VLOOKUP("SubTotal",week21,2,0)="",0,VLOOKUP("SubTotal",week21,2,0)),IF(VLOOKUP("SubTotal",week21,3,0)="",0,VLOOKUP("SubTotal",week21,3,0)),IF(VLOOKUP("SubTotal",week21,4,0)="",0,VLOOKUP("SubTotal",week21,4,0)),IF(VLOOKUP("SubTotal",week21,5,0)="",0,VLOOKUP("SubTotal",week21,5,0)),IF(VLOOKUP("SubTotal",week21,6,0)="",0,VLOOKUP("SubTotal",week21,6,0)),IF(VLOOKUP("SubTotal",week21,7,0)="",0,VLOOKUP("SubTotal",week21,7,0)),IF(VLOOKUP("SubTotal",week21,8,0)="",0,VLOOKUP("SubTotal",week21,8,0)),IF(VLOOKUP("SubTotal",week21,9,0)="",0,VLOOKUP("SubTotal",week21,9,0)),IF(VLOOKUP("SubTotal",week21,10,0)="",0,VLOOKUP("SubTotal",week21,10,0)),IF(VLOOKUP("SubTotal",week21,11,0)="",0,VLOOKUP("SubTotal",week21,11,0))))</f>
        <v/>
      </c>
      <c r="D37" s="55" t="str">
        <f>IF(VLOOKUP("SubTotal",week21,12,0)=0,"",VLOOKUP("SubTotal",week21,12,0))</f>
        <v/>
      </c>
      <c r="E37" s="1"/>
      <c r="F37" s="4" t="str">
        <f>IF($C37="","",(VLOOKUP($F$16,week21,13,FALSE)))</f>
        <v/>
      </c>
      <c r="G37" s="4" t="str">
        <f>IF($C37="","",(VLOOKUP($G$16,week21,13,FALSE)))</f>
        <v/>
      </c>
      <c r="H37" s="4" t="str">
        <f>IF($C37="","",(VLOOKUP($H$16,week21,13,FALSE)))</f>
        <v/>
      </c>
      <c r="I37" s="4" t="str">
        <f>IF($C37="","",(VLOOKUP($I$16,week21,13,FALSE)))</f>
        <v/>
      </c>
      <c r="J37" s="4" t="str">
        <f>IF($C37="","",(VLOOKUP($J$16,week21,13,FALSE)))</f>
        <v/>
      </c>
      <c r="K37" s="4" t="str">
        <f>IF($C37="","",(VLOOKUP($K$16,week21,13,FALSE)))</f>
        <v/>
      </c>
      <c r="L37" s="4" t="str">
        <f>IF($C37="","",(VLOOKUP($L$16,week21,13,FALSE)))</f>
        <v/>
      </c>
      <c r="M37" s="4" t="str">
        <f>IF($C37="","",(VLOOKUP($M$16,week21,13,FALSE)))</f>
        <v/>
      </c>
      <c r="N37" s="4" t="str">
        <f>IF($C37="","",(VLOOKUP($N$16,week21,13,FALSE)))</f>
        <v/>
      </c>
      <c r="O37" s="4" t="str">
        <f>IF($C37="","",(VLOOKUP($O$16,week21,13,FALSE)))</f>
        <v/>
      </c>
    </row>
    <row r="38" spans="2:15" x14ac:dyDescent="0.3">
      <c r="B38" s="55" t="s">
        <v>29</v>
      </c>
      <c r="C38" s="55" t="str">
        <f>IF(MAX(IF(VLOOKUP("SubTotal",week22,2,0)="",0,VLOOKUP("SubTotal",week22,2,0)),IF(VLOOKUP("SubTotal",week22,3,0)="",0,VLOOKUP("SubTotal",week22,3,0)),IF(VLOOKUP("SubTotal",week22,4,0)="",0,VLOOKUP("SubTotal",week22,4,0)),IF(VLOOKUP("SubTotal",week22,5,0)="",0,VLOOKUP("SubTotal",week22,5,0)),IF(VLOOKUP("SubTotal",week22,6,0)="",0,VLOOKUP("SubTotal",week22,6,0)),IF(VLOOKUP("SubTotal",week22,7,0)="",0,VLOOKUP("SubTotal",week22,7,0)),IF(VLOOKUP("SubTotal",week22,8,0)="",0,VLOOKUP("SubTotal",week22,8,0)),IF(VLOOKUP("SubTotal",week22,9,0)="",0,VLOOKUP("SubTotal",week22,9,0)),IF(VLOOKUP("SubTotal",week22,10,0)="",0,VLOOKUP("SubTotal",week22,10,0)),IF(VLOOKUP("SubTotal",week22,11,0)="",0,VLOOKUP("SubTotal",week22,11,0)))=0,"",MAX(IF(VLOOKUP("SubTotal",week22,2,0)="",0,VLOOKUP("SubTotal",week22,2,0)),IF(VLOOKUP("SubTotal",week22,3,0)="",0,VLOOKUP("SubTotal",week22,3,0)),IF(VLOOKUP("SubTotal",week22,4,0)="",0,VLOOKUP("SubTotal",week22,4,0)),IF(VLOOKUP("SubTotal",week22,5,0)="",0,VLOOKUP("SubTotal",week22,5,0)),IF(VLOOKUP("SubTotal",week22,6,0)="",0,VLOOKUP("SubTotal",week22,6,0)),IF(VLOOKUP("SubTotal",week22,7,0)="",0,VLOOKUP("SubTotal",week22,7,0)),IF(VLOOKUP("SubTotal",week22,8,0)="",0,VLOOKUP("SubTotal",week22,8,0)),IF(VLOOKUP("SubTotal",week22,9,0)="",0,VLOOKUP("SubTotal",week22,9,0)),IF(VLOOKUP("SubTotal",week22,10,0)="",0,VLOOKUP("SubTotal",week22,10,0)),IF(VLOOKUP("SubTotal",week22,11,0)="",0,VLOOKUP("SubTotal",week22,11,0))))</f>
        <v/>
      </c>
      <c r="D38" s="55" t="str">
        <f>IF(VLOOKUP("SubTotal",week22,12,0)=0,"",VLOOKUP("SubTotal",week22,12,0))</f>
        <v/>
      </c>
      <c r="E38" s="1"/>
      <c r="F38" s="4" t="str">
        <f>IF($C38="","",(VLOOKUP($F$16,week22,13,FALSE)))</f>
        <v/>
      </c>
      <c r="G38" s="4" t="str">
        <f>IF($C38="","",(VLOOKUP($G$16,week22,13,FALSE)))</f>
        <v/>
      </c>
      <c r="H38" s="4" t="str">
        <f>IF($C38="","",(VLOOKUP($H$16,week22,13,FALSE)))</f>
        <v/>
      </c>
      <c r="I38" s="4" t="str">
        <f>IF($C38="","",(VLOOKUP($I$16,week22,13,FALSE)))</f>
        <v/>
      </c>
      <c r="J38" s="4" t="str">
        <f>IF($C38="","",(VLOOKUP($J$16,week22,13,FALSE)))</f>
        <v/>
      </c>
      <c r="K38" s="4" t="str">
        <f>IF($C38="","",(VLOOKUP($K$16,week22,13,FALSE)))</f>
        <v/>
      </c>
      <c r="L38" s="4" t="str">
        <f>IF($C38="","",(VLOOKUP($L$16,week22,13,FALSE)))</f>
        <v/>
      </c>
      <c r="M38" s="4" t="str">
        <f>IF($C38="","",(VLOOKUP($M$16,week22,13,FALSE)))</f>
        <v/>
      </c>
      <c r="N38" s="4" t="str">
        <f>IF($C38="","",(VLOOKUP($N$16,week22,13,FALSE)))</f>
        <v/>
      </c>
      <c r="O38" s="4" t="str">
        <f>IF($C38="","",(VLOOKUP($O$16,week22,13,FALSE)))</f>
        <v/>
      </c>
    </row>
    <row r="39" spans="2:15" x14ac:dyDescent="0.3">
      <c r="B39" s="55" t="s">
        <v>30</v>
      </c>
      <c r="C39" s="55" t="str">
        <f>IF(MAX(IF(VLOOKUP("SubTotal",week23,2,0)="",0,VLOOKUP("SubTotal",week23,2,0)),IF(VLOOKUP("SubTotal",week23,3,0)="",0,VLOOKUP("SubTotal",week23,3,0)),IF(VLOOKUP("SubTotal",week23,4,0)="",0,VLOOKUP("SubTotal",week23,4,0)),IF(VLOOKUP("SubTotal",week23,5,0)="",0,VLOOKUP("SubTotal",week23,5,0)),IF(VLOOKUP("SubTotal",week23,6,0)="",0,VLOOKUP("SubTotal",week23,6,0)),IF(VLOOKUP("SubTotal",week23,7,0)="",0,VLOOKUP("SubTotal",week23,7,0)),IF(VLOOKUP("SubTotal",week23,8,0)="",0,VLOOKUP("SubTotal",week23,8,0)),IF(VLOOKUP("SubTotal",week23,9,0)="",0,VLOOKUP("SubTotal",week23,9,0)),IF(VLOOKUP("SubTotal",week23,10,0)="",0,VLOOKUP("SubTotal",week23,10,0)),IF(VLOOKUP("SubTotal",week23,11,0)="",0,VLOOKUP("SubTotal",week23,11,0)))=0,"",MAX(IF(VLOOKUP("SubTotal",week23,2,0)="",0,VLOOKUP("SubTotal",week23,2,0)),IF(VLOOKUP("SubTotal",week23,3,0)="",0,VLOOKUP("SubTotal",week23,3,0)),IF(VLOOKUP("SubTotal",week23,4,0)="",0,VLOOKUP("SubTotal",week23,4,0)),IF(VLOOKUP("SubTotal",week23,5,0)="",0,VLOOKUP("SubTotal",week23,5,0)),IF(VLOOKUP("SubTotal",week23,6,0)="",0,VLOOKUP("SubTotal",week23,6,0)),IF(VLOOKUP("SubTotal",week23,7,0)="",0,VLOOKUP("SubTotal",week23,7,0)),IF(VLOOKUP("SubTotal",week23,8,0)="",0,VLOOKUP("SubTotal",week23,8,0)),IF(VLOOKUP("SubTotal",week23,9,0)="",0,VLOOKUP("SubTotal",week23,9,0)),IF(VLOOKUP("SubTotal",week23,10,0)="",0,VLOOKUP("SubTotal",week23,10,0)),IF(VLOOKUP("SubTotal",week23,11,0)="",0,VLOOKUP("SubTotal",week23,11,0))))</f>
        <v/>
      </c>
      <c r="D39" s="55" t="str">
        <f>IF(VLOOKUP("SubTotal",week23,12,0)=0,"",VLOOKUP("SubTotal",week23,12,0))</f>
        <v/>
      </c>
      <c r="E39" s="1"/>
      <c r="F39" s="4" t="str">
        <f>IF($C39="","",(VLOOKUP($F$16,week23,13,FALSE)))</f>
        <v/>
      </c>
      <c r="G39" s="4" t="str">
        <f>IF($C39="","",(VLOOKUP($G$16,week23,13,FALSE)))</f>
        <v/>
      </c>
      <c r="H39" s="4" t="str">
        <f>IF($C39="","",(VLOOKUP($H$16,week23,13,FALSE)))</f>
        <v/>
      </c>
      <c r="I39" s="4" t="str">
        <f>IF($C39="","",(VLOOKUP($I$16,week23,13,FALSE)))</f>
        <v/>
      </c>
      <c r="J39" s="4" t="str">
        <f>IF($C39="","",(VLOOKUP($J$16,week23,13,FALSE)))</f>
        <v/>
      </c>
      <c r="K39" s="4" t="str">
        <f>IF($C39="","",(VLOOKUP($K$16,week23,13,FALSE)))</f>
        <v/>
      </c>
      <c r="L39" s="4" t="str">
        <f>IF($C39="","",(VLOOKUP($L$16,week23,13,FALSE)))</f>
        <v/>
      </c>
      <c r="M39" s="4" t="str">
        <f>IF($C39="","",(VLOOKUP($M$16,week23,13,FALSE)))</f>
        <v/>
      </c>
      <c r="N39" s="4" t="str">
        <f>IF($C39="","",(VLOOKUP($N$16,week23,13,FALSE)))</f>
        <v/>
      </c>
      <c r="O39" s="4" t="str">
        <f>IF($C39="","",(VLOOKUP($O$16,week23,13,FALSE)))</f>
        <v/>
      </c>
    </row>
    <row r="40" spans="2:15" x14ac:dyDescent="0.3">
      <c r="B40" s="55" t="s">
        <v>31</v>
      </c>
      <c r="C40" s="55" t="str">
        <f>IF(MAX(IF(VLOOKUP("SubTotal",week24,2,0)="",0,VLOOKUP("SubTotal",week24,2,0)),IF(VLOOKUP("SubTotal",week24,3,0)="",0,VLOOKUP("SubTotal",week24,3,0)),IF(VLOOKUP("SubTotal",week24,4,0)="",0,VLOOKUP("SubTotal",week24,4,0)),IF(VLOOKUP("SubTotal",week24,5,0)="",0,VLOOKUP("SubTotal",week24,5,0)),IF(VLOOKUP("SubTotal",week24,6,0)="",0,VLOOKUP("SubTotal",week24,6,0)),IF(VLOOKUP("SubTotal",week24,7,0)="",0,VLOOKUP("SubTotal",week24,7,0)),IF(VLOOKUP("SubTotal",week24,8,0)="",0,VLOOKUP("SubTotal",week24,8,0)),IF(VLOOKUP("SubTotal",week24,9,0)="",0,VLOOKUP("SubTotal",week24,9,0)),IF(VLOOKUP("SubTotal",week24,10,0)="",0,VLOOKUP("SubTotal",week24,10,0)),IF(VLOOKUP("SubTotal",week24,11,0)="",0,VLOOKUP("SubTotal",week24,11,0)))=0,"",MAX(IF(VLOOKUP("SubTotal",week24,2,0)="",0,VLOOKUP("SubTotal",week24,2,0)),IF(VLOOKUP("SubTotal",week24,3,0)="",0,VLOOKUP("SubTotal",week24,3,0)),IF(VLOOKUP("SubTotal",week24,4,0)="",0,VLOOKUP("SubTotal",week24,4,0)),IF(VLOOKUP("SubTotal",week24,5,0)="",0,VLOOKUP("SubTotal",week24,5,0)),IF(VLOOKUP("SubTotal",week24,6,0)="",0,VLOOKUP("SubTotal",week24,6,0)),IF(VLOOKUP("SubTotal",week24,7,0)="",0,VLOOKUP("SubTotal",week24,7,0)),IF(VLOOKUP("SubTotal",week24,8,0)="",0,VLOOKUP("SubTotal",week24,8,0)),IF(VLOOKUP("SubTotal",week24,9,0)="",0,VLOOKUP("SubTotal",week24,9,0)),IF(VLOOKUP("SubTotal",week24,10,0)="",0,VLOOKUP("SubTotal",week24,10,0)),IF(VLOOKUP("SubTotal",week24,11,0)="",0,VLOOKUP("SubTotal",week24,11,0))))</f>
        <v/>
      </c>
      <c r="D40" s="55" t="str">
        <f>IF(VLOOKUP("SubTotal",week24,12,0)=0,"",VLOOKUP("SubTotal",week24,12,0))</f>
        <v/>
      </c>
      <c r="E40" s="1"/>
      <c r="F40" s="4" t="str">
        <f>IF($C40="","",(VLOOKUP($F$16,week24,13,FALSE)))</f>
        <v/>
      </c>
      <c r="G40" s="4" t="str">
        <f>IF($C40="","",(VLOOKUP($G$16,week24,13,FALSE)))</f>
        <v/>
      </c>
      <c r="H40" s="4" t="str">
        <f>IF($C40="","",(VLOOKUP($H$16,week24,13,FALSE)))</f>
        <v/>
      </c>
      <c r="I40" s="4" t="str">
        <f>IF($C40="","",(VLOOKUP($I$16,week24,13,FALSE)))</f>
        <v/>
      </c>
      <c r="J40" s="4" t="str">
        <f>IF($C40="","",(VLOOKUP($J$16,week24,13,FALSE)))</f>
        <v/>
      </c>
      <c r="K40" s="4" t="str">
        <f>IF($C40="","",(VLOOKUP($K$16,week24,13,FALSE)))</f>
        <v/>
      </c>
      <c r="L40" s="4" t="str">
        <f>IF($C40="","",(VLOOKUP($L$16,week24,13,FALSE)))</f>
        <v/>
      </c>
      <c r="M40" s="4" t="str">
        <f>IF($C40="","",(VLOOKUP($M$16,week24,13,FALSE)))</f>
        <v/>
      </c>
      <c r="N40" s="4" t="str">
        <f>IF($C40="","",(VLOOKUP($N$16,week24,13,FALSE)))</f>
        <v/>
      </c>
      <c r="O40" s="4" t="str">
        <f>IF($C40="","",(VLOOKUP($O$16,week24,13,FALSE)))</f>
        <v/>
      </c>
    </row>
    <row r="41" spans="2:15" x14ac:dyDescent="0.3">
      <c r="B41" s="55" t="s">
        <v>32</v>
      </c>
      <c r="C41" s="55" t="str">
        <f>IF(MAX(IF(VLOOKUP("SubTotal",week25,2,0)="",0,VLOOKUP("SubTotal",week25,2,0)),IF(VLOOKUP("SubTotal",week25,3,0)="",0,VLOOKUP("SubTotal",week25,3,0)),IF(VLOOKUP("SubTotal",week25,4,0)="",0,VLOOKUP("SubTotal",week25,4,0)),IF(VLOOKUP("SubTotal",week25,5,0)="",0,VLOOKUP("SubTotal",week25,5,0)),IF(VLOOKUP("SubTotal",week25,6,0)="",0,VLOOKUP("SubTotal",week25,6,0)),IF(VLOOKUP("SubTotal",week25,7,0)="",0,VLOOKUP("SubTotal",week25,7,0)),IF(VLOOKUP("SubTotal",week25,8,0)="",0,VLOOKUP("SubTotal",week25,8,0)),IF(VLOOKUP("SubTotal",week25,9,0)="",0,VLOOKUP("SubTotal",week25,9,0)),IF(VLOOKUP("SubTotal",week25,10,0)="",0,VLOOKUP("SubTotal",week25,10,0)),IF(VLOOKUP("SubTotal",week25,11,0)="",0,VLOOKUP("SubTotal",week25,11,0)))=0,"",MAX(IF(VLOOKUP("SubTotal",week25,2,0)="",0,VLOOKUP("SubTotal",week25,2,0)),IF(VLOOKUP("SubTotal",week25,3,0)="",0,VLOOKUP("SubTotal",week25,3,0)),IF(VLOOKUP("SubTotal",week25,4,0)="",0,VLOOKUP("SubTotal",week25,4,0)),IF(VLOOKUP("SubTotal",week25,5,0)="",0,VLOOKUP("SubTotal",week25,5,0)),IF(VLOOKUP("SubTotal",week25,6,0)="",0,VLOOKUP("SubTotal",week25,6,0)),IF(VLOOKUP("SubTotal",week25,7,0)="",0,VLOOKUP("SubTotal",week25,7,0)),IF(VLOOKUP("SubTotal",week25,8,0)="",0,VLOOKUP("SubTotal",week25,8,0)),IF(VLOOKUP("SubTotal",week25,9,0)="",0,VLOOKUP("SubTotal",week25,9,0)),IF(VLOOKUP("SubTotal",week25,10,0)="",0,VLOOKUP("SubTotal",week25,10,0)),IF(VLOOKUP("SubTotal",week25,11,0)="",0,VLOOKUP("SubTotal",week25,11,0))))</f>
        <v/>
      </c>
      <c r="D41" s="55" t="str">
        <f>IF(VLOOKUP("SubTotal",week25,12,0)=0,"",VLOOKUP("SubTotal",week25,12,0))</f>
        <v/>
      </c>
      <c r="E41" s="1"/>
      <c r="F41" s="4" t="str">
        <f>IF($C41="","",(VLOOKUP($F$16,week25,13,FALSE)))</f>
        <v/>
      </c>
      <c r="G41" s="4" t="str">
        <f>IF($C41="","",(VLOOKUP($G$16,week25,13,FALSE)))</f>
        <v/>
      </c>
      <c r="H41" s="4" t="str">
        <f>IF($C41="","",(VLOOKUP($H$16,week25,13,FALSE)))</f>
        <v/>
      </c>
      <c r="I41" s="4" t="str">
        <f>IF($C41="","",(VLOOKUP($I$16,week25,13,FALSE)))</f>
        <v/>
      </c>
      <c r="J41" s="4" t="str">
        <f>IF($C41="","",(VLOOKUP($J$16,week25,13,FALSE)))</f>
        <v/>
      </c>
      <c r="K41" s="4" t="str">
        <f>IF($C41="","",(VLOOKUP($K$16,week25,13,FALSE)))</f>
        <v/>
      </c>
      <c r="L41" s="4" t="str">
        <f>IF($C41="","",(VLOOKUP($L$16,week25,13,FALSE)))</f>
        <v/>
      </c>
      <c r="M41" s="4" t="str">
        <f>IF($C41="","",(VLOOKUP($M$16,week25,13,FALSE)))</f>
        <v/>
      </c>
      <c r="N41" s="4" t="str">
        <f>IF($C41="","",(VLOOKUP($N$16,week25,13,FALSE)))</f>
        <v/>
      </c>
      <c r="O41" s="4" t="str">
        <f>IF($C41="","",(VLOOKUP($O$16,week25,13,FALSE)))</f>
        <v/>
      </c>
    </row>
    <row r="42" spans="2:15" x14ac:dyDescent="0.3">
      <c r="B42" s="55" t="s">
        <v>33</v>
      </c>
      <c r="C42" s="55" t="str">
        <f>IF(MAX(IF(VLOOKUP("SubTotal",week26,2,0)="",0,VLOOKUP("SubTotal",week26,2,0)),IF(VLOOKUP("SubTotal",week26,3,0)="",0,VLOOKUP("SubTotal",week26,3,0)),IF(VLOOKUP("SubTotal",week26,4,0)="",0,VLOOKUP("SubTotal",week26,4,0)),IF(VLOOKUP("SubTotal",week26,5,0)="",0,VLOOKUP("SubTotal",week26,5,0)),IF(VLOOKUP("SubTotal",week26,6,0)="",0,VLOOKUP("SubTotal",week26,6,0)),IF(VLOOKUP("SubTotal",week26,7,0)="",0,VLOOKUP("SubTotal",week26,7,0)),IF(VLOOKUP("SubTotal",week26,8,0)="",0,VLOOKUP("SubTotal",week26,8,0)),IF(VLOOKUP("SubTotal",week26,9,0)="",0,VLOOKUP("SubTotal",week26,9,0)),IF(VLOOKUP("SubTotal",week26,10,0)="",0,VLOOKUP("SubTotal",week26,10,0)),IF(VLOOKUP("SubTotal",week26,11,0)="",0,VLOOKUP("SubTotal",week26,11,0)))=0,"",MAX(IF(VLOOKUP("SubTotal",week26,2,0)="",0,VLOOKUP("SubTotal",week26,2,0)),IF(VLOOKUP("SubTotal",week26,3,0)="",0,VLOOKUP("SubTotal",week26,3,0)),IF(VLOOKUP("SubTotal",week26,4,0)="",0,VLOOKUP("SubTotal",week26,4,0)),IF(VLOOKUP("SubTotal",week26,5,0)="",0,VLOOKUP("SubTotal",week26,5,0)),IF(VLOOKUP("SubTotal",week26,6,0)="",0,VLOOKUP("SubTotal",week26,6,0)),IF(VLOOKUP("SubTotal",week26,7,0)="",0,VLOOKUP("SubTotal",week26,7,0)),IF(VLOOKUP("SubTotal",week26,8,0)="",0,VLOOKUP("SubTotal",week26,8,0)),IF(VLOOKUP("SubTotal",week26,9,0)="",0,VLOOKUP("SubTotal",week26,9,0)),IF(VLOOKUP("SubTotal",week26,10,0)="",0,VLOOKUP("SubTotal",week26,10,0)),IF(VLOOKUP("SubTotal",week26,11,0)="",0,VLOOKUP("SubTotal",week26,11,0))))</f>
        <v/>
      </c>
      <c r="D42" s="55" t="str">
        <f>IF(VLOOKUP("SubTotal",week26,12,0)=0,"",VLOOKUP("SubTotal",week26,12,0))</f>
        <v/>
      </c>
      <c r="E42" s="1"/>
      <c r="F42" s="4" t="str">
        <f>IF($C42="","",(VLOOKUP($F$16,week26,13,FALSE)))</f>
        <v/>
      </c>
      <c r="G42" s="4" t="str">
        <f>IF($C42="","",(VLOOKUP($G$16,week26,13,FALSE)))</f>
        <v/>
      </c>
      <c r="H42" s="4" t="str">
        <f>IF($C42="","",(VLOOKUP($H$16,week26,13,FALSE)))</f>
        <v/>
      </c>
      <c r="I42" s="4" t="str">
        <f>IF($C42="","",(VLOOKUP($I$16,week26,13,FALSE)))</f>
        <v/>
      </c>
      <c r="J42" s="4" t="str">
        <f>IF($C42="","",(VLOOKUP($J$16,week26,13,FALSE)))</f>
        <v/>
      </c>
      <c r="K42" s="4" t="str">
        <f>IF($C42="","",(VLOOKUP($K$16,week26,13,FALSE)))</f>
        <v/>
      </c>
      <c r="L42" s="4" t="str">
        <f>IF($C42="","",(VLOOKUP($L$16,week26,13,FALSE)))</f>
        <v/>
      </c>
      <c r="M42" s="4" t="str">
        <f>IF($C42="","",(VLOOKUP($M$16,week26,13,FALSE)))</f>
        <v/>
      </c>
      <c r="N42" s="4" t="str">
        <f>IF($C42="","",(VLOOKUP($N$16,week26,13,FALSE)))</f>
        <v/>
      </c>
      <c r="O42" s="4" t="str">
        <f>IF($C42="","",(VLOOKUP($O$16,week26,13,FALSE)))</f>
        <v/>
      </c>
    </row>
    <row r="43" spans="2:15" s="20" customFormat="1" x14ac:dyDescent="0.3">
      <c r="E43" s="21" t="s">
        <v>61</v>
      </c>
      <c r="F43" s="22">
        <f>COUNTIF(F$17:F$42,1)</f>
        <v>0</v>
      </c>
      <c r="G43" s="22">
        <f t="shared" ref="G43:H43" si="5">COUNTIF(G$17:G$42,1)</f>
        <v>0</v>
      </c>
      <c r="H43" s="22">
        <f t="shared" si="5"/>
        <v>0</v>
      </c>
      <c r="I43" s="22">
        <f>COUNTIF(I$17:I$42,1)</f>
        <v>0</v>
      </c>
      <c r="J43" s="22">
        <f t="shared" ref="J43:O43" si="6">COUNTIF(J$17:J$42,1)</f>
        <v>0</v>
      </c>
      <c r="K43" s="22">
        <f t="shared" si="6"/>
        <v>0</v>
      </c>
      <c r="L43" s="22">
        <f t="shared" si="6"/>
        <v>0</v>
      </c>
      <c r="M43" s="22">
        <f t="shared" si="6"/>
        <v>0</v>
      </c>
      <c r="N43" s="22">
        <f t="shared" si="6"/>
        <v>0</v>
      </c>
      <c r="O43" s="22">
        <f t="shared" si="6"/>
        <v>0</v>
      </c>
    </row>
    <row r="44" spans="2:15" s="20" customFormat="1" x14ac:dyDescent="0.3">
      <c r="E44" s="21" t="s">
        <v>62</v>
      </c>
      <c r="F44" s="22">
        <f>COUNTIF(F$17:F$42,2)</f>
        <v>0</v>
      </c>
      <c r="G44" s="22">
        <f t="shared" ref="G44:O44" si="7">COUNTIF(G$17:G$42,2)</f>
        <v>0</v>
      </c>
      <c r="H44" s="22">
        <f t="shared" si="7"/>
        <v>0</v>
      </c>
      <c r="I44" s="22">
        <f t="shared" si="7"/>
        <v>0</v>
      </c>
      <c r="J44" s="22">
        <f t="shared" si="7"/>
        <v>0</v>
      </c>
      <c r="K44" s="22">
        <f t="shared" si="7"/>
        <v>0</v>
      </c>
      <c r="L44" s="22">
        <f t="shared" si="7"/>
        <v>0</v>
      </c>
      <c r="M44" s="22">
        <f t="shared" si="7"/>
        <v>0</v>
      </c>
      <c r="N44" s="22">
        <f t="shared" si="7"/>
        <v>0</v>
      </c>
      <c r="O44" s="22">
        <f t="shared" si="7"/>
        <v>0</v>
      </c>
    </row>
    <row r="45" spans="2:15" s="20" customFormat="1" x14ac:dyDescent="0.3">
      <c r="E45" s="21" t="s">
        <v>63</v>
      </c>
      <c r="F45" s="22">
        <f>COUNTIF(F$17:F$42,3)</f>
        <v>0</v>
      </c>
      <c r="G45" s="22">
        <f t="shared" ref="G45:O45" si="8">COUNTIF(G$17:G$42,3)</f>
        <v>0</v>
      </c>
      <c r="H45" s="22">
        <f t="shared" si="8"/>
        <v>0</v>
      </c>
      <c r="I45" s="22">
        <f t="shared" si="8"/>
        <v>0</v>
      </c>
      <c r="J45" s="22">
        <f t="shared" si="8"/>
        <v>0</v>
      </c>
      <c r="K45" s="22">
        <f t="shared" si="8"/>
        <v>0</v>
      </c>
      <c r="L45" s="22">
        <f t="shared" si="8"/>
        <v>0</v>
      </c>
      <c r="M45" s="22">
        <f t="shared" si="8"/>
        <v>0</v>
      </c>
      <c r="N45" s="22">
        <f t="shared" si="8"/>
        <v>0</v>
      </c>
      <c r="O45" s="22">
        <f t="shared" si="8"/>
        <v>0</v>
      </c>
    </row>
    <row r="46" spans="2:15" s="20" customFormat="1" x14ac:dyDescent="0.3">
      <c r="E46" s="21" t="s">
        <v>64</v>
      </c>
      <c r="F46" s="22">
        <f>COUNTIF(F$17:F$42,4)</f>
        <v>0</v>
      </c>
      <c r="G46" s="22">
        <f t="shared" ref="G46:O46" si="9">COUNTIF(G$17:G$42,4)</f>
        <v>0</v>
      </c>
      <c r="H46" s="22">
        <f t="shared" si="9"/>
        <v>0</v>
      </c>
      <c r="I46" s="22">
        <f t="shared" si="9"/>
        <v>0</v>
      </c>
      <c r="J46" s="22">
        <f t="shared" si="9"/>
        <v>0</v>
      </c>
      <c r="K46" s="22">
        <f t="shared" si="9"/>
        <v>0</v>
      </c>
      <c r="L46" s="22">
        <f t="shared" si="9"/>
        <v>0</v>
      </c>
      <c r="M46" s="22">
        <f t="shared" si="9"/>
        <v>0</v>
      </c>
      <c r="N46" s="22">
        <f t="shared" si="9"/>
        <v>0</v>
      </c>
      <c r="O46" s="22">
        <f t="shared" si="9"/>
        <v>0</v>
      </c>
    </row>
    <row r="47" spans="2:15" x14ac:dyDescent="0.3">
      <c r="E47" s="21" t="s">
        <v>93</v>
      </c>
      <c r="F47" s="22">
        <f t="shared" ref="F47:O47" si="10">COUNTIF(F$17:F$42,5)</f>
        <v>0</v>
      </c>
      <c r="G47" s="22">
        <f t="shared" si="10"/>
        <v>0</v>
      </c>
      <c r="H47" s="22">
        <f t="shared" si="10"/>
        <v>0</v>
      </c>
      <c r="I47" s="22">
        <f t="shared" si="10"/>
        <v>0</v>
      </c>
      <c r="J47" s="22">
        <f t="shared" si="10"/>
        <v>0</v>
      </c>
      <c r="K47" s="22">
        <f t="shared" si="10"/>
        <v>0</v>
      </c>
      <c r="L47" s="22">
        <f t="shared" si="10"/>
        <v>0</v>
      </c>
      <c r="M47" s="22">
        <f t="shared" si="10"/>
        <v>0</v>
      </c>
      <c r="N47" s="22">
        <f t="shared" si="10"/>
        <v>0</v>
      </c>
      <c r="O47" s="22">
        <f t="shared" si="10"/>
        <v>0</v>
      </c>
    </row>
    <row r="48" spans="2:15" x14ac:dyDescent="0.3">
      <c r="E48" s="21" t="s">
        <v>94</v>
      </c>
      <c r="F48" s="22">
        <f t="shared" ref="F48:O48" si="11">COUNTIF(F$17:F$42,6)</f>
        <v>0</v>
      </c>
      <c r="G48" s="22">
        <f t="shared" si="11"/>
        <v>0</v>
      </c>
      <c r="H48" s="22">
        <f t="shared" si="11"/>
        <v>0</v>
      </c>
      <c r="I48" s="22">
        <f t="shared" si="11"/>
        <v>0</v>
      </c>
      <c r="J48" s="22">
        <f t="shared" si="11"/>
        <v>0</v>
      </c>
      <c r="K48" s="22">
        <f t="shared" si="11"/>
        <v>0</v>
      </c>
      <c r="L48" s="22">
        <f t="shared" si="11"/>
        <v>0</v>
      </c>
      <c r="M48" s="22">
        <f t="shared" si="11"/>
        <v>0</v>
      </c>
      <c r="N48" s="22">
        <f t="shared" si="11"/>
        <v>0</v>
      </c>
      <c r="O48" s="22">
        <f t="shared" si="11"/>
        <v>0</v>
      </c>
    </row>
    <row r="49" spans="5:15" x14ac:dyDescent="0.3">
      <c r="E49" s="21" t="s">
        <v>95</v>
      </c>
      <c r="F49" s="22">
        <f t="shared" ref="F49:O49" si="12">COUNTIF(F$17:F$42,7)</f>
        <v>0</v>
      </c>
      <c r="G49" s="22">
        <f t="shared" si="12"/>
        <v>0</v>
      </c>
      <c r="H49" s="22">
        <f t="shared" si="12"/>
        <v>0</v>
      </c>
      <c r="I49" s="22">
        <f t="shared" si="12"/>
        <v>0</v>
      </c>
      <c r="J49" s="22">
        <f t="shared" si="12"/>
        <v>0</v>
      </c>
      <c r="K49" s="22">
        <f t="shared" si="12"/>
        <v>0</v>
      </c>
      <c r="L49" s="22">
        <f t="shared" si="12"/>
        <v>0</v>
      </c>
      <c r="M49" s="22">
        <f t="shared" si="12"/>
        <v>0</v>
      </c>
      <c r="N49" s="22">
        <f t="shared" si="12"/>
        <v>0</v>
      </c>
      <c r="O49" s="22">
        <f t="shared" si="12"/>
        <v>0</v>
      </c>
    </row>
    <row r="50" spans="5:15" x14ac:dyDescent="0.3">
      <c r="E50" s="21" t="s">
        <v>96</v>
      </c>
      <c r="F50" s="22">
        <f t="shared" ref="F50:O50" si="13">COUNTIF(F$17:F$42,8)</f>
        <v>0</v>
      </c>
      <c r="G50" s="22">
        <f t="shared" si="13"/>
        <v>0</v>
      </c>
      <c r="H50" s="22">
        <f t="shared" si="13"/>
        <v>0</v>
      </c>
      <c r="I50" s="22">
        <f t="shared" si="13"/>
        <v>0</v>
      </c>
      <c r="J50" s="22">
        <f t="shared" si="13"/>
        <v>0</v>
      </c>
      <c r="K50" s="22">
        <f t="shared" si="13"/>
        <v>0</v>
      </c>
      <c r="L50" s="22">
        <f t="shared" si="13"/>
        <v>0</v>
      </c>
      <c r="M50" s="22">
        <f t="shared" si="13"/>
        <v>0</v>
      </c>
      <c r="N50" s="22">
        <f t="shared" si="13"/>
        <v>0</v>
      </c>
      <c r="O50" s="22">
        <f t="shared" si="13"/>
        <v>0</v>
      </c>
    </row>
    <row r="51" spans="5:15" x14ac:dyDescent="0.3">
      <c r="E51" s="21" t="s">
        <v>97</v>
      </c>
      <c r="F51" s="22">
        <f t="shared" ref="F51:O51" si="14">COUNTIF(F$17:F$42,9)</f>
        <v>0</v>
      </c>
      <c r="G51" s="22">
        <f t="shared" si="14"/>
        <v>0</v>
      </c>
      <c r="H51" s="22">
        <f t="shared" si="14"/>
        <v>0</v>
      </c>
      <c r="I51" s="22">
        <f t="shared" si="14"/>
        <v>0</v>
      </c>
      <c r="J51" s="22">
        <f t="shared" si="14"/>
        <v>0</v>
      </c>
      <c r="K51" s="22">
        <f t="shared" si="14"/>
        <v>0</v>
      </c>
      <c r="L51" s="22">
        <f t="shared" si="14"/>
        <v>0</v>
      </c>
      <c r="M51" s="22">
        <f t="shared" si="14"/>
        <v>0</v>
      </c>
      <c r="N51" s="22">
        <f t="shared" si="14"/>
        <v>0</v>
      </c>
      <c r="O51" s="22">
        <f t="shared" si="14"/>
        <v>0</v>
      </c>
    </row>
    <row r="52" spans="5:15" x14ac:dyDescent="0.3">
      <c r="E52" s="21" t="s">
        <v>98</v>
      </c>
      <c r="F52" s="22">
        <f t="shared" ref="F52:O52" si="15">COUNTIF(F$17:F$42,10)</f>
        <v>0</v>
      </c>
      <c r="G52" s="22">
        <f t="shared" si="15"/>
        <v>0</v>
      </c>
      <c r="H52" s="22">
        <f t="shared" si="15"/>
        <v>0</v>
      </c>
      <c r="I52" s="22">
        <f t="shared" si="15"/>
        <v>0</v>
      </c>
      <c r="J52" s="22">
        <f t="shared" si="15"/>
        <v>0</v>
      </c>
      <c r="K52" s="22">
        <f t="shared" si="15"/>
        <v>0</v>
      </c>
      <c r="L52" s="22">
        <f t="shared" si="15"/>
        <v>0</v>
      </c>
      <c r="M52" s="22">
        <f t="shared" si="15"/>
        <v>0</v>
      </c>
      <c r="N52" s="22">
        <f t="shared" si="15"/>
        <v>0</v>
      </c>
      <c r="O52" s="22">
        <f t="shared" si="15"/>
        <v>0</v>
      </c>
    </row>
    <row r="53" spans="5:15" x14ac:dyDescent="0.3">
      <c r="E53" s="53"/>
      <c r="F53" s="53"/>
      <c r="G53" s="53"/>
      <c r="H53" s="53"/>
      <c r="I53" s="53"/>
      <c r="J53" s="54"/>
      <c r="K53" s="54"/>
      <c r="L53" s="53"/>
      <c r="M53" s="53"/>
      <c r="N53" s="53"/>
      <c r="O53" s="53"/>
    </row>
  </sheetData>
  <sheetProtection algorithmName="SHA-512" hashValue="7ZXUCdHwsgA7aTkDnR7IWbmtX0765FvkRhCkhRYstZ6mT+yoFV7F7oILFh52IZrZBkgXmtB3iCxpJR61Tqlerg==" saltValue="rvFTWvoSLsYsQuuurpK7NQ==" spinCount="100000" sheet="1" objects="1" scenarios="1"/>
  <phoneticPr fontId="5" type="noConversion"/>
  <conditionalFormatting sqref="F4:F1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E27 E28 D28:D4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1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:F4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:F4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C4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13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1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:O4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O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Settings</vt:lpstr>
      <vt:lpstr>Round info</vt:lpstr>
      <vt:lpstr>Score Cards</vt:lpstr>
      <vt:lpstr>League Summary</vt:lpstr>
      <vt:lpstr>week1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</vt:lpstr>
      <vt:lpstr>week20</vt:lpstr>
      <vt:lpstr>week21</vt:lpstr>
      <vt:lpstr>week22</vt:lpstr>
      <vt:lpstr>week23</vt:lpstr>
      <vt:lpstr>week24</vt:lpstr>
      <vt:lpstr>week25</vt:lpstr>
      <vt:lpstr>week26</vt:lpstr>
      <vt:lpstr>week3</vt:lpstr>
      <vt:lpstr>week4</vt:lpstr>
      <vt:lpstr>week5</vt:lpstr>
      <vt:lpstr>week6</vt:lpstr>
      <vt:lpstr>week7</vt:lpstr>
      <vt:lpstr>week8</vt:lpstr>
      <vt:lpstr>week9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</dc:creator>
  <cp:lastModifiedBy>SJ Huntley</cp:lastModifiedBy>
  <dcterms:created xsi:type="dcterms:W3CDTF">2020-07-23T06:29:44Z</dcterms:created>
  <dcterms:modified xsi:type="dcterms:W3CDTF">2020-07-24T21:48:55Z</dcterms:modified>
</cp:coreProperties>
</file>